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035" activeTab="3"/>
  </bookViews>
  <sheets>
    <sheet name="додаток 1" sheetId="3" r:id="rId1"/>
    <sheet name="додаток 2" sheetId="4" r:id="rId2"/>
    <sheet name="додаток 3" sheetId="5" r:id="rId3"/>
    <sheet name="додаток 4" sheetId="6" r:id="rId4"/>
  </sheets>
  <calcPr calcId="162913"/>
</workbook>
</file>

<file path=xl/calcChain.xml><?xml version="1.0" encoding="utf-8"?>
<calcChain xmlns="http://schemas.openxmlformats.org/spreadsheetml/2006/main">
  <c r="F16" i="6" l="1"/>
  <c r="F15" i="6"/>
  <c r="F14" i="6"/>
  <c r="F13" i="6"/>
  <c r="F11" i="6"/>
  <c r="F10" i="6"/>
  <c r="F8" i="6"/>
  <c r="F7" i="6"/>
  <c r="E16" i="6"/>
  <c r="E15" i="6"/>
  <c r="E14" i="6"/>
  <c r="E13" i="6"/>
  <c r="E12" i="6"/>
  <c r="E11" i="6"/>
  <c r="E10" i="6"/>
  <c r="E9" i="6"/>
  <c r="E8" i="6"/>
  <c r="E7" i="6"/>
  <c r="E17" i="6" s="1"/>
  <c r="D16" i="5"/>
  <c r="D18" i="5"/>
  <c r="D16" i="6"/>
  <c r="D15" i="6"/>
  <c r="D14" i="6"/>
  <c r="D13" i="6"/>
  <c r="D12" i="6"/>
  <c r="D11" i="6"/>
  <c r="D10" i="6"/>
  <c r="D9" i="6"/>
  <c r="D8" i="6"/>
  <c r="D7" i="6"/>
  <c r="F8" i="5"/>
  <c r="E8" i="5"/>
  <c r="E16" i="5"/>
  <c r="E18" i="5" s="1"/>
  <c r="F16" i="5"/>
  <c r="C16" i="5"/>
  <c r="C18" i="5"/>
  <c r="C7" i="6"/>
  <c r="C16" i="6"/>
  <c r="C9" i="6"/>
  <c r="C15" i="6"/>
  <c r="C13" i="6"/>
  <c r="C11" i="6"/>
  <c r="C10" i="6"/>
  <c r="C8" i="6"/>
  <c r="E18" i="3"/>
  <c r="E25" i="3" s="1"/>
  <c r="E24" i="3" s="1"/>
  <c r="F12" i="6"/>
  <c r="F17" i="6"/>
  <c r="D18" i="3"/>
  <c r="D25" i="3" s="1"/>
  <c r="D24" i="3" s="1"/>
  <c r="F21" i="4"/>
  <c r="F20" i="4" s="1"/>
  <c r="F9" i="4" s="1"/>
  <c r="F39" i="4" s="1"/>
  <c r="F27" i="4"/>
  <c r="E21" i="4"/>
  <c r="E20" i="4"/>
  <c r="E9" i="4" s="1"/>
  <c r="E39" i="4" s="1"/>
  <c r="E27" i="4"/>
  <c r="D21" i="4"/>
  <c r="D20" i="4" s="1"/>
  <c r="D9" i="4" s="1"/>
  <c r="D39" i="4" s="1"/>
  <c r="D27" i="4"/>
  <c r="C26" i="4"/>
  <c r="C20" i="4"/>
  <c r="C9" i="4" s="1"/>
  <c r="C39" i="4" s="1"/>
  <c r="C27" i="4"/>
  <c r="F38" i="4"/>
  <c r="E38" i="4"/>
  <c r="D38" i="4"/>
  <c r="C38" i="4"/>
  <c r="F32" i="4"/>
  <c r="E32" i="4"/>
  <c r="D32" i="4"/>
  <c r="C32" i="4"/>
  <c r="D17" i="6"/>
  <c r="C14" i="6"/>
  <c r="C12" i="6"/>
  <c r="B18" i="3"/>
  <c r="B25" i="3"/>
  <c r="B24" i="3" s="1"/>
  <c r="D10" i="3"/>
  <c r="D13" i="3"/>
  <c r="B23" i="3"/>
  <c r="B27" i="3" s="1"/>
  <c r="B26" i="3"/>
  <c r="B22" i="3"/>
  <c r="D23" i="3"/>
  <c r="D26" i="3"/>
  <c r="D22" i="3"/>
  <c r="E23" i="3"/>
  <c r="E27" i="3" s="1"/>
  <c r="E26" i="3"/>
  <c r="E22" i="3"/>
  <c r="B17" i="3"/>
  <c r="B20" i="3" s="1"/>
  <c r="B10" i="3"/>
  <c r="B13" i="3"/>
  <c r="E10" i="3"/>
  <c r="E13" i="3" s="1"/>
  <c r="C25" i="3"/>
  <c r="C26" i="3"/>
  <c r="C24" i="3"/>
  <c r="C27" i="3" s="1"/>
  <c r="C23" i="3"/>
  <c r="C22" i="3"/>
  <c r="C17" i="3"/>
  <c r="C20" i="3" s="1"/>
  <c r="C10" i="3"/>
  <c r="C13" i="3"/>
  <c r="C17" i="6"/>
  <c r="F18" i="5"/>
  <c r="E17" i="3"/>
  <c r="E20" i="3"/>
  <c r="D17" i="3"/>
  <c r="D20" i="3" s="1"/>
  <c r="D27" i="3" l="1"/>
</calcChain>
</file>

<file path=xl/sharedStrings.xml><?xml version="1.0" encoding="utf-8"?>
<sst xmlns="http://schemas.openxmlformats.org/spreadsheetml/2006/main" count="141" uniqueCount="99">
  <si>
    <t>Додаток 1</t>
  </si>
  <si>
    <t>Показник</t>
  </si>
  <si>
    <t>Загальний фонд</t>
  </si>
  <si>
    <t>Доходи (з трансфертами)</t>
  </si>
  <si>
    <t>Видатки (з трансфертами)</t>
  </si>
  <si>
    <t>Кредитування усього, у тому числі:</t>
  </si>
  <si>
    <t>- надання кредитів з бюджету</t>
  </si>
  <si>
    <t>- повернення кредитів до бюджету</t>
  </si>
  <si>
    <t>Фінансування (дефіцит "-" / профіцит "+")</t>
  </si>
  <si>
    <t>Спеціальний фонд</t>
  </si>
  <si>
    <t>Разом</t>
  </si>
  <si>
    <t>Додаток 2</t>
  </si>
  <si>
    <t>Додаток 3</t>
  </si>
  <si>
    <t>Найменування</t>
  </si>
  <si>
    <t>Х</t>
  </si>
  <si>
    <t>Усього</t>
  </si>
  <si>
    <t>Додаток 4</t>
  </si>
  <si>
    <t>Найменування головного розпорядника коштів місцевого бюджету</t>
  </si>
  <si>
    <t>Код ТПКВКМБ</t>
  </si>
  <si>
    <t xml:space="preserve">Код відомчої класифікації </t>
  </si>
  <si>
    <t>0100</t>
  </si>
  <si>
    <t>Державне управління</t>
  </si>
  <si>
    <t>1000</t>
  </si>
  <si>
    <t>Освіта</t>
  </si>
  <si>
    <t>2000</t>
  </si>
  <si>
    <t>Охорона здоров’я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</si>
  <si>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</si>
  <si>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</si>
  <si>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</si>
  <si>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</si>
  <si>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</si>
  <si>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</si>
  <si>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</si>
  <si>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</si>
  <si>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</si>
  <si>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</si>
  <si>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</si>
  <si>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</si>
  <si>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</si>
  <si>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</si>
  <si>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0200000</t>
  </si>
  <si>
    <t>0600000</t>
  </si>
  <si>
    <t>Виконавчий комітет Чернівецької міської ради</t>
  </si>
  <si>
    <t>Управління освіти Чернівецької міської ради</t>
  </si>
  <si>
    <t>0700000</t>
  </si>
  <si>
    <t>Управління забезпечення медичного обслуговування у сфері охорони здоров'я Чернівецької міської ради</t>
  </si>
  <si>
    <t>Департамент праці та соціального захисту населення Чернівецької міської ради</t>
  </si>
  <si>
    <t>0800000</t>
  </si>
  <si>
    <t>Управління культури Чернівецької міської ради</t>
  </si>
  <si>
    <t>Управління по фізичній культурі та спорту Чернівецької міської ради</t>
  </si>
  <si>
    <t>Департамент житлово-комунального господарства Чернівецької міської ради</t>
  </si>
  <si>
    <t>Департамент містобудівного комплексу Чернівецької міської ради</t>
  </si>
  <si>
    <t>Департамент розвитку Чернівецької міської ради</t>
  </si>
  <si>
    <t>Фінансове управління Чернівецької міської ради</t>
  </si>
  <si>
    <t>Код</t>
  </si>
  <si>
    <t>Загальний фонд - всього</t>
  </si>
  <si>
    <t>у тому числі:</t>
  </si>
  <si>
    <t>Доходи без урахування міжбюджетних трансфертів, у тому числі:</t>
  </si>
  <si>
    <t>Податок та збір на доходи фізичних осіб</t>
  </si>
  <si>
    <t xml:space="preserve">Податок на прибуток підприємств та фінансових установ комунальної власності </t>
  </si>
  <si>
    <t>14021900       14031900</t>
  </si>
  <si>
    <t>Частина акцизного податку з виробленого в Україні пального та з ввезеного на митну територію України пального, що зараховується до бюджетів місцевого самоврядування</t>
  </si>
  <si>
    <t xml:space="preserve">Акцизний податок з реалізації суб'єктами господарювання роздрібної торгівлі підакцизних товарів </t>
  </si>
  <si>
    <t xml:space="preserve">Місцеві податки 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</si>
  <si>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</si>
  <si>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Плата за надання інших адміністративних послуг</t>
  </si>
  <si>
    <t xml:space="preserve">Надходження від орендної плати за користування цілісним майновим комплексом та іншим майном, що перебуває в комунальній власності </t>
  </si>
  <si>
    <t>Міжбюджетні трансферти, у тому числі:</t>
  </si>
  <si>
    <t xml:space="preserve">Освітня субвенція з державного бюджету місцевим бюджетам </t>
  </si>
  <si>
    <t>Спеціальний фонд – всього</t>
  </si>
  <si>
    <r>
      <t>Екологічний податок</t>
    </r>
    <r>
      <rPr>
        <sz val="12"/>
        <rFont val="Times New Roman"/>
        <family val="1"/>
        <charset val="204"/>
      </rPr>
      <t> </t>
    </r>
  </si>
  <si>
    <t>Власні надходження бюджетних установ</t>
  </si>
  <si>
    <t>Бюджет розвитку, у тому числі:</t>
  </si>
  <si>
    <t>Надходження коштів пайової участі у розвитку інфраструктури населеного пункту</t>
  </si>
  <si>
    <r>
      <t xml:space="preserve">Кошти від відчуження майна, що належить Автономній Республіці Крим та майна, що перебуває в комунальній власності  </t>
    </r>
    <r>
      <rPr>
        <i/>
        <sz val="12"/>
        <rFont val="Times New Roman"/>
        <family val="1"/>
        <charset val="204"/>
      </rPr>
      <t> </t>
    </r>
  </si>
  <si>
    <r>
      <t>Кошти від продажу землі</t>
    </r>
    <r>
      <rPr>
        <i/>
        <sz val="12"/>
        <rFont val="Times New Roman"/>
        <family val="1"/>
        <charset val="204"/>
      </rPr>
      <t xml:space="preserve">  </t>
    </r>
  </si>
  <si>
    <r>
      <t>Цільові фонди, утворені Верховною Радою Автономної Республіки Крим, органами місцевого самоврядування та місцевими органами виконавчої влади</t>
    </r>
    <r>
      <rPr>
        <sz val="12"/>
        <rFont val="Times New Roman"/>
        <family val="1"/>
        <charset val="204"/>
      </rPr>
      <t xml:space="preserve">  </t>
    </r>
  </si>
  <si>
    <t>РАЗОМ ДОХОДІВ</t>
  </si>
  <si>
    <t>Найменування згідно з Класифікацією доходів бюджету</t>
  </si>
  <si>
    <t>(тис. грн.)</t>
  </si>
  <si>
    <t xml:space="preserve">(тис. грн.) </t>
  </si>
  <si>
    <t>2021 рік                (проєкт)</t>
  </si>
  <si>
    <t>2022 рік                (прогноз)</t>
  </si>
  <si>
    <t>2023 рік                      (прогноз)</t>
  </si>
  <si>
    <t>2020 рік (уточнений план)*</t>
  </si>
  <si>
    <t>* На 2020 рік показники зазначені по міському бюджету м. Чернівці</t>
  </si>
  <si>
    <t>Основні показники бюджету Чернівецької міської територіальної громади на 2020-2023 роки</t>
  </si>
  <si>
    <t>Доходи бюджету Чернівецької міської територіальної громади на 2020 - 2023 роки</t>
  </si>
  <si>
    <t>Видатки та надання кредитів головних розпорядників коштів бюджету Чернівецької міської територіальної громади на 2020-2023 роки</t>
  </si>
  <si>
    <t>Видатки та надання кредитів бюджету Чернівецької міської територіальної громади за функціональною ознакою на 2020-2023 роки</t>
  </si>
  <si>
    <t xml:space="preserve">Субвенції з державного бюджету місцевим бюджетам, у тому числі: </t>
  </si>
  <si>
    <t>Медична субвенція з державного бюджету місцевим бюджетам </t>
  </si>
  <si>
    <t>Субвенція з державного бюджету бюджету міста Чернівці на капітальний ремонт вул. Хотинської в м. Чернівці</t>
  </si>
  <si>
    <t>Субвенції з місцевих бюджетів іншим місцевим бюджетам</t>
  </si>
  <si>
    <t>РАЗОМ ДОХОДІВ (без урахування міжбюджетних трансфертів)</t>
  </si>
  <si>
    <t>Чернівецький міський голова</t>
  </si>
  <si>
    <t>Р. Клічук</t>
  </si>
  <si>
    <r>
      <t xml:space="preserve">до рішення виконавчого комітету міської ради   
</t>
    </r>
    <r>
      <rPr>
        <u/>
        <sz val="14"/>
        <rFont val="Times New Roman"/>
        <family val="1"/>
        <charset val="204"/>
      </rPr>
      <t>23.12.2020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3/1</t>
    </r>
  </si>
  <si>
    <r>
      <t xml:space="preserve">до рішення виконавчого комітету міської ради   
</t>
    </r>
    <r>
      <rPr>
        <u/>
        <sz val="14"/>
        <rFont val="Times New Roman"/>
        <family val="1"/>
        <charset val="204"/>
      </rPr>
      <t xml:space="preserve">23.12.2020 </t>
    </r>
    <r>
      <rPr>
        <sz val="14"/>
        <rFont val="Times New Roman"/>
        <family val="1"/>
        <charset val="204"/>
      </rPr>
      <t xml:space="preserve">№ </t>
    </r>
    <r>
      <rPr>
        <u/>
        <sz val="14"/>
        <rFont val="Times New Roman"/>
        <family val="1"/>
        <charset val="204"/>
      </rPr>
      <t>3/1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</si>
</sst>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0" formatCode="#,##0.0"/>
    <numFmt numFmtId="201" formatCode="0.0"/>
  </numFmts>
  <fonts count="25" x14ac:knownFonts="1">
    <font>
      <sz val="10"/>
      <name val="Arial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Arial"/>
    </font>
    <font>
      <b/>
      <sz val="10"/>
      <name val="Arial"/>
    </font>
    <font>
      <sz val="10"/>
      <name val="Arial"/>
    </font>
    <font>
      <sz val="10"/>
      <color indexed="8"/>
      <name val="Calibri"/>
      <family val="2"/>
      <charset val="204"/>
    </font>
    <font>
      <sz val="12"/>
      <name val="Arial"/>
    </font>
    <font>
      <b/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12" fillId="0" borderId="0"/>
  </cellStyleXfs>
  <cellXfs count="92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200" fontId="0" fillId="0" borderId="0" xfId="0" applyNumberFormat="1"/>
    <xf numFmtId="0" fontId="17" fillId="0" borderId="0" xfId="0" applyFont="1" applyAlignment="1">
      <alignment horizontal="center" vertical="center" wrapText="1"/>
    </xf>
    <xf numFmtId="0" fontId="2" fillId="0" borderId="0" xfId="0" applyFont="1" applyFill="1"/>
    <xf numFmtId="0" fontId="19" fillId="0" borderId="0" xfId="0" applyFont="1" applyAlignment="1">
      <alignment vertical="center"/>
    </xf>
    <xf numFmtId="200" fontId="0" fillId="0" borderId="0" xfId="0" applyNumberFormat="1" applyAlignment="1">
      <alignment vertical="center"/>
    </xf>
    <xf numFmtId="200" fontId="21" fillId="0" borderId="0" xfId="0" applyNumberFormat="1" applyFont="1"/>
    <xf numFmtId="200" fontId="19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3" fillId="0" borderId="0" xfId="0" applyFont="1" applyFill="1"/>
    <xf numFmtId="200" fontId="7" fillId="0" borderId="0" xfId="0" applyNumberFormat="1" applyFont="1" applyFill="1"/>
    <xf numFmtId="0" fontId="10" fillId="0" borderId="0" xfId="0" applyFont="1" applyFill="1" applyBorder="1" applyAlignment="1">
      <alignment horizontal="left" vertical="center"/>
    </xf>
    <xf numFmtId="0" fontId="21" fillId="0" borderId="0" xfId="0" applyFont="1" applyFill="1"/>
    <xf numFmtId="201" fontId="7" fillId="0" borderId="0" xfId="0" applyNumberFormat="1" applyFont="1" applyFill="1"/>
    <xf numFmtId="0" fontId="0" fillId="0" borderId="0" xfId="0" applyFill="1" applyAlignment="1">
      <alignment vertical="center"/>
    </xf>
    <xf numFmtId="0" fontId="19" fillId="0" borderId="0" xfId="0" applyFont="1" applyFill="1" applyAlignment="1">
      <alignment vertical="center"/>
    </xf>
    <xf numFmtId="200" fontId="19" fillId="0" borderId="0" xfId="0" applyNumberFormat="1" applyFont="1" applyFill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justify" wrapText="1"/>
    </xf>
    <xf numFmtId="200" fontId="6" fillId="0" borderId="2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top"/>
    </xf>
    <xf numFmtId="0" fontId="11" fillId="0" borderId="4" xfId="0" applyFont="1" applyFill="1" applyBorder="1" applyAlignment="1">
      <alignment horizontal="justify" wrapText="1"/>
    </xf>
    <xf numFmtId="200" fontId="2" fillId="0" borderId="2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justify" wrapText="1"/>
    </xf>
    <xf numFmtId="0" fontId="10" fillId="0" borderId="2" xfId="0" applyFont="1" applyFill="1" applyBorder="1" applyAlignment="1">
      <alignment horizontal="center" wrapText="1"/>
    </xf>
    <xf numFmtId="0" fontId="10" fillId="0" borderId="2" xfId="2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justify" wrapText="1"/>
    </xf>
    <xf numFmtId="0" fontId="15" fillId="0" borderId="4" xfId="0" applyFont="1" applyFill="1" applyBorder="1" applyAlignment="1">
      <alignment horizontal="justify" wrapText="1"/>
    </xf>
    <xf numFmtId="200" fontId="15" fillId="0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200" fontId="11" fillId="0" borderId="2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left" vertical="center" wrapText="1"/>
    </xf>
    <xf numFmtId="200" fontId="2" fillId="0" borderId="2" xfId="0" applyNumberFormat="1" applyFont="1" applyFill="1" applyBorder="1" applyAlignment="1">
      <alignment vertical="center" wrapText="1"/>
    </xf>
    <xf numFmtId="0" fontId="18" fillId="0" borderId="0" xfId="0" applyFont="1" applyFill="1" applyAlignment="1">
      <alignment vertical="center"/>
    </xf>
    <xf numFmtId="200" fontId="0" fillId="0" borderId="0" xfId="0" applyNumberFormat="1" applyFill="1"/>
    <xf numFmtId="0" fontId="5" fillId="0" borderId="0" xfId="0" applyFont="1" applyFill="1"/>
    <xf numFmtId="0" fontId="4" fillId="0" borderId="0" xfId="0" applyFont="1" applyFill="1" applyAlignment="1">
      <alignment horizontal="right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200" fontId="6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201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200" fontId="2" fillId="0" borderId="0" xfId="0" applyNumberFormat="1" applyFont="1" applyFill="1" applyAlignment="1">
      <alignment vertical="center"/>
    </xf>
    <xf numFmtId="0" fontId="2" fillId="0" borderId="2" xfId="0" quotePrefix="1" applyFont="1" applyFill="1" applyBorder="1" applyAlignment="1">
      <alignment horizontal="center" vertical="center" wrapText="1"/>
    </xf>
    <xf numFmtId="200" fontId="2" fillId="0" borderId="2" xfId="0" applyNumberFormat="1" applyFont="1" applyFill="1" applyBorder="1" applyAlignment="1">
      <alignment horizontal="right" vertical="center" wrapText="1"/>
    </xf>
    <xf numFmtId="200" fontId="6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/>
    </xf>
    <xf numFmtId="0" fontId="22" fillId="0" borderId="0" xfId="0" applyFont="1" applyFill="1" applyAlignment="1"/>
    <xf numFmtId="0" fontId="22" fillId="0" borderId="0" xfId="0" applyFont="1" applyFill="1"/>
    <xf numFmtId="0" fontId="6" fillId="0" borderId="0" xfId="0" applyFont="1" applyFill="1" applyAlignment="1">
      <alignment horizontal="right"/>
    </xf>
    <xf numFmtId="0" fontId="24" fillId="0" borderId="0" xfId="0" applyFont="1" applyFill="1"/>
    <xf numFmtId="0" fontId="8" fillId="0" borderId="0" xfId="0" applyFont="1" applyFill="1" applyAlignment="1">
      <alignment horizontal="right"/>
    </xf>
    <xf numFmtId="0" fontId="2" fillId="0" borderId="0" xfId="0" applyFont="1" applyAlignment="1">
      <alignment vertical="top" wrapText="1"/>
    </xf>
    <xf numFmtId="0" fontId="8" fillId="0" borderId="0" xfId="0" applyFont="1" applyFill="1" applyBorder="1" applyAlignment="1">
      <alignment horizontal="left" vertical="center"/>
    </xf>
    <xf numFmtId="0" fontId="24" fillId="0" borderId="0" xfId="0" applyFont="1" applyFill="1" applyAlignment="1"/>
    <xf numFmtId="0" fontId="6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Обычный_ОБЛАСТІ 2002 РІЙОНИ 200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workbookViewId="0">
      <pane ySplit="6" topLeftCell="A7" activePane="bottomLeft" state="frozen"/>
      <selection pane="bottomLeft" activeCell="F11" sqref="F11"/>
    </sheetView>
  </sheetViews>
  <sheetFormatPr defaultRowHeight="12.75" x14ac:dyDescent="0.2"/>
  <cols>
    <col min="1" max="1" width="42.140625" customWidth="1"/>
    <col min="2" max="5" width="16.5703125" customWidth="1"/>
    <col min="6" max="6" width="10.7109375" bestFit="1" customWidth="1"/>
    <col min="7" max="7" width="11.85546875" customWidth="1"/>
    <col min="8" max="8" width="11.7109375" customWidth="1"/>
  </cols>
  <sheetData>
    <row r="1" spans="1:8" ht="18.75" x14ac:dyDescent="0.3">
      <c r="A1" s="2"/>
      <c r="B1" s="2"/>
      <c r="C1" s="2"/>
      <c r="D1" s="85" t="s">
        <v>0</v>
      </c>
      <c r="E1" s="85"/>
    </row>
    <row r="2" spans="1:8" ht="62.25" customHeight="1" x14ac:dyDescent="0.3">
      <c r="A2" s="1"/>
      <c r="B2" s="2"/>
      <c r="C2" s="2"/>
      <c r="D2" s="84" t="s">
        <v>97</v>
      </c>
      <c r="E2" s="84"/>
    </row>
    <row r="3" spans="1:8" ht="43.9" customHeight="1" x14ac:dyDescent="0.3">
      <c r="A3" s="86" t="s">
        <v>86</v>
      </c>
      <c r="B3" s="86"/>
      <c r="C3" s="86"/>
      <c r="D3" s="86"/>
      <c r="E3" s="86"/>
    </row>
    <row r="4" spans="1:8" ht="19.5" x14ac:dyDescent="0.35">
      <c r="A4" s="4"/>
      <c r="B4" s="2"/>
      <c r="C4" s="2"/>
      <c r="D4" s="2"/>
      <c r="E4" s="2"/>
    </row>
    <row r="5" spans="1:8" ht="18.75" x14ac:dyDescent="0.3">
      <c r="A5" s="2"/>
      <c r="B5" s="2"/>
      <c r="C5" s="2"/>
      <c r="D5" s="2"/>
      <c r="E5" s="14" t="s">
        <v>79</v>
      </c>
    </row>
    <row r="6" spans="1:8" s="34" customFormat="1" ht="56.45" customHeight="1" x14ac:dyDescent="0.2">
      <c r="A6" s="27" t="s">
        <v>1</v>
      </c>
      <c r="B6" s="27" t="s">
        <v>84</v>
      </c>
      <c r="C6" s="27" t="s">
        <v>81</v>
      </c>
      <c r="D6" s="27" t="s">
        <v>82</v>
      </c>
      <c r="E6" s="27" t="s">
        <v>83</v>
      </c>
    </row>
    <row r="7" spans="1:8" s="34" customFormat="1" ht="22.9" customHeight="1" x14ac:dyDescent="0.2">
      <c r="A7" s="82" t="s">
        <v>2</v>
      </c>
      <c r="B7" s="83"/>
      <c r="C7" s="83"/>
      <c r="D7" s="83"/>
      <c r="E7" s="83"/>
    </row>
    <row r="8" spans="1:8" s="34" customFormat="1" ht="25.9" customHeight="1" x14ac:dyDescent="0.2">
      <c r="A8" s="57" t="s">
        <v>3</v>
      </c>
      <c r="B8" s="58">
        <v>2466516.7999999998</v>
      </c>
      <c r="C8" s="58">
        <v>2292012.6</v>
      </c>
      <c r="D8" s="58">
        <v>2492109.6</v>
      </c>
      <c r="E8" s="58">
        <v>2692695.2</v>
      </c>
    </row>
    <row r="9" spans="1:8" s="5" customFormat="1" ht="25.9" customHeight="1" x14ac:dyDescent="0.2">
      <c r="A9" s="57" t="s">
        <v>4</v>
      </c>
      <c r="B9" s="58">
        <v>2014736.3</v>
      </c>
      <c r="C9" s="58">
        <v>2126575.4</v>
      </c>
      <c r="D9" s="58">
        <v>2268547.9</v>
      </c>
      <c r="E9" s="58">
        <v>2388051.5</v>
      </c>
      <c r="F9" s="16"/>
      <c r="G9" s="16"/>
      <c r="H9" s="16"/>
    </row>
    <row r="10" spans="1:8" s="5" customFormat="1" ht="25.9" customHeight="1" x14ac:dyDescent="0.2">
      <c r="A10" s="57" t="s">
        <v>5</v>
      </c>
      <c r="B10" s="58">
        <f>SUM(B11:B12)</f>
        <v>3000</v>
      </c>
      <c r="C10" s="58">
        <f>SUM(C11:C12)</f>
        <v>0</v>
      </c>
      <c r="D10" s="58">
        <f>SUM(D11:D12)</f>
        <v>2000</v>
      </c>
      <c r="E10" s="58">
        <f>SUM(E11:E12)</f>
        <v>0</v>
      </c>
    </row>
    <row r="11" spans="1:8" s="5" customFormat="1" ht="25.9" customHeight="1" x14ac:dyDescent="0.2">
      <c r="A11" s="57" t="s">
        <v>6</v>
      </c>
      <c r="B11" s="58">
        <v>3000</v>
      </c>
      <c r="C11" s="58"/>
      <c r="D11" s="58">
        <v>2000</v>
      </c>
      <c r="E11" s="58"/>
    </row>
    <row r="12" spans="1:8" s="5" customFormat="1" ht="25.9" customHeight="1" x14ac:dyDescent="0.2">
      <c r="A12" s="57" t="s">
        <v>7</v>
      </c>
      <c r="B12" s="58"/>
      <c r="C12" s="58"/>
      <c r="D12" s="58"/>
      <c r="E12" s="58"/>
    </row>
    <row r="13" spans="1:8" s="5" customFormat="1" ht="37.5" x14ac:dyDescent="0.2">
      <c r="A13" s="57" t="s">
        <v>8</v>
      </c>
      <c r="B13" s="58">
        <f>SUM(B8-B9-B10)</f>
        <v>448780.49999999977</v>
      </c>
      <c r="C13" s="58">
        <f>SUM(C8-C9-C10)</f>
        <v>165437.20000000019</v>
      </c>
      <c r="D13" s="58">
        <f>SUM(D8-D9-D10)</f>
        <v>221561.70000000019</v>
      </c>
      <c r="E13" s="58">
        <f>SUM(E8-E9-E10)</f>
        <v>304643.70000000019</v>
      </c>
    </row>
    <row r="14" spans="1:8" s="34" customFormat="1" ht="21" customHeight="1" x14ac:dyDescent="0.2">
      <c r="A14" s="82" t="s">
        <v>9</v>
      </c>
      <c r="B14" s="83"/>
      <c r="C14" s="83"/>
      <c r="D14" s="83"/>
      <c r="E14" s="83"/>
    </row>
    <row r="15" spans="1:8" s="34" customFormat="1" ht="27" customHeight="1" x14ac:dyDescent="0.2">
      <c r="A15" s="57" t="s">
        <v>3</v>
      </c>
      <c r="B15" s="58">
        <v>103795.7</v>
      </c>
      <c r="C15" s="58">
        <v>91933.2</v>
      </c>
      <c r="D15" s="58">
        <v>77851.8</v>
      </c>
      <c r="E15" s="58">
        <v>78432</v>
      </c>
    </row>
    <row r="16" spans="1:8" s="5" customFormat="1" ht="27" customHeight="1" x14ac:dyDescent="0.2">
      <c r="A16" s="57" t="s">
        <v>4</v>
      </c>
      <c r="B16" s="58">
        <v>672020</v>
      </c>
      <c r="C16" s="58">
        <v>271037.90000000002</v>
      </c>
      <c r="D16" s="69">
        <v>231862.39999999999</v>
      </c>
      <c r="E16" s="58">
        <v>315959</v>
      </c>
      <c r="F16" s="16"/>
      <c r="G16" s="16"/>
      <c r="H16" s="16"/>
    </row>
    <row r="17" spans="1:8" s="5" customFormat="1" ht="27" customHeight="1" x14ac:dyDescent="0.2">
      <c r="A17" s="57" t="s">
        <v>5</v>
      </c>
      <c r="B17" s="58">
        <f>SUM(B18:B19)</f>
        <v>22527.800000000003</v>
      </c>
      <c r="C17" s="58">
        <f>SUM(C18:C19)</f>
        <v>14049.199999999999</v>
      </c>
      <c r="D17" s="58">
        <f>SUM(D18:D19)</f>
        <v>29462.2</v>
      </c>
      <c r="E17" s="58">
        <f>SUM(E18:E19)</f>
        <v>28761.1</v>
      </c>
      <c r="F17" s="16"/>
      <c r="G17" s="16"/>
      <c r="H17" s="16"/>
    </row>
    <row r="18" spans="1:8" s="5" customFormat="1" ht="27" customHeight="1" x14ac:dyDescent="0.2">
      <c r="A18" s="57" t="s">
        <v>6</v>
      </c>
      <c r="B18" s="58">
        <f>1208.9+21904</f>
        <v>23112.9</v>
      </c>
      <c r="C18" s="58">
        <v>14822.8</v>
      </c>
      <c r="D18" s="58">
        <f>29497+940.7</f>
        <v>30437.7</v>
      </c>
      <c r="E18" s="58">
        <f>28800+936.6</f>
        <v>29736.6</v>
      </c>
    </row>
    <row r="19" spans="1:8" s="5" customFormat="1" ht="27" customHeight="1" x14ac:dyDescent="0.2">
      <c r="A19" s="57" t="s">
        <v>7</v>
      </c>
      <c r="B19" s="58">
        <v>-585.1</v>
      </c>
      <c r="C19" s="58">
        <v>-773.6</v>
      </c>
      <c r="D19" s="58">
        <v>-975.5</v>
      </c>
      <c r="E19" s="58">
        <v>-975.5</v>
      </c>
    </row>
    <row r="20" spans="1:8" s="5" customFormat="1" ht="37.5" x14ac:dyDescent="0.2">
      <c r="A20" s="57" t="s">
        <v>8</v>
      </c>
      <c r="B20" s="58">
        <f>SUM(B15-B16-B17)</f>
        <v>-590752.10000000009</v>
      </c>
      <c r="C20" s="58">
        <f>SUM(C15-C16-C17)</f>
        <v>-193153.90000000002</v>
      </c>
      <c r="D20" s="58">
        <f>SUM(D15-D16-D17)</f>
        <v>-183472.8</v>
      </c>
      <c r="E20" s="58">
        <f>SUM(E15-E16-E17)</f>
        <v>-266288.09999999998</v>
      </c>
    </row>
    <row r="21" spans="1:8" s="59" customFormat="1" ht="19.149999999999999" customHeight="1" x14ac:dyDescent="0.2">
      <c r="A21" s="82" t="s">
        <v>10</v>
      </c>
      <c r="B21" s="83"/>
      <c r="C21" s="83"/>
      <c r="D21" s="83"/>
      <c r="E21" s="83"/>
    </row>
    <row r="22" spans="1:8" s="35" customFormat="1" ht="27" customHeight="1" x14ac:dyDescent="0.2">
      <c r="A22" s="57" t="s">
        <v>3</v>
      </c>
      <c r="B22" s="58">
        <f t="shared" ref="B22:E23" si="0">B8+B15</f>
        <v>2570312.5</v>
      </c>
      <c r="C22" s="58">
        <f t="shared" si="0"/>
        <v>2383945.8000000003</v>
      </c>
      <c r="D22" s="58">
        <f t="shared" si="0"/>
        <v>2569961.4</v>
      </c>
      <c r="E22" s="58">
        <f t="shared" si="0"/>
        <v>2771127.2</v>
      </c>
      <c r="G22" s="36"/>
    </row>
    <row r="23" spans="1:8" s="15" customFormat="1" ht="27" customHeight="1" x14ac:dyDescent="0.2">
      <c r="A23" s="57" t="s">
        <v>4</v>
      </c>
      <c r="B23" s="58">
        <f t="shared" si="0"/>
        <v>2686756.3</v>
      </c>
      <c r="C23" s="58">
        <f t="shared" si="0"/>
        <v>2397613.2999999998</v>
      </c>
      <c r="D23" s="58">
        <f t="shared" si="0"/>
        <v>2500410.2999999998</v>
      </c>
      <c r="E23" s="58">
        <f t="shared" si="0"/>
        <v>2704010.5</v>
      </c>
      <c r="G23" s="18"/>
    </row>
    <row r="24" spans="1:8" s="15" customFormat="1" ht="27" customHeight="1" x14ac:dyDescent="0.2">
      <c r="A24" s="57" t="s">
        <v>5</v>
      </c>
      <c r="B24" s="58">
        <f>SUM(B25:B26)</f>
        <v>25527.800000000003</v>
      </c>
      <c r="C24" s="58">
        <f>SUM(C25:C26)</f>
        <v>14049.199999999999</v>
      </c>
      <c r="D24" s="58">
        <f>SUM(D25:D26)</f>
        <v>31462.2</v>
      </c>
      <c r="E24" s="58">
        <f>SUM(E25:E26)</f>
        <v>28761.1</v>
      </c>
    </row>
    <row r="25" spans="1:8" s="15" customFormat="1" ht="26.45" customHeight="1" x14ac:dyDescent="0.2">
      <c r="A25" s="57" t="s">
        <v>6</v>
      </c>
      <c r="B25" s="58">
        <f>B11+B18</f>
        <v>26112.9</v>
      </c>
      <c r="C25" s="58">
        <f t="shared" ref="B25:E26" si="1">C11+C18</f>
        <v>14822.8</v>
      </c>
      <c r="D25" s="58">
        <f t="shared" si="1"/>
        <v>32437.7</v>
      </c>
      <c r="E25" s="58">
        <f t="shared" si="1"/>
        <v>29736.6</v>
      </c>
    </row>
    <row r="26" spans="1:8" s="15" customFormat="1" ht="26.45" customHeight="1" x14ac:dyDescent="0.2">
      <c r="A26" s="57" t="s">
        <v>7</v>
      </c>
      <c r="B26" s="58">
        <f t="shared" si="1"/>
        <v>-585.1</v>
      </c>
      <c r="C26" s="58">
        <f t="shared" si="1"/>
        <v>-773.6</v>
      </c>
      <c r="D26" s="58">
        <f t="shared" si="1"/>
        <v>-975.5</v>
      </c>
      <c r="E26" s="58">
        <f t="shared" si="1"/>
        <v>-975.5</v>
      </c>
    </row>
    <row r="27" spans="1:8" s="15" customFormat="1" ht="37.5" x14ac:dyDescent="0.2">
      <c r="A27" s="57" t="s">
        <v>8</v>
      </c>
      <c r="B27" s="58">
        <f>SUM(B22-B23-B24)</f>
        <v>-141971.5999999998</v>
      </c>
      <c r="C27" s="58">
        <f>SUM(C22-C23-C24)</f>
        <v>-27716.699999999531</v>
      </c>
      <c r="D27" s="58">
        <f>SUM(D22-D23-D24)</f>
        <v>38088.900000000096</v>
      </c>
      <c r="E27" s="58">
        <f>SUM(E22-E23-E24)</f>
        <v>38355.600000000188</v>
      </c>
    </row>
    <row r="28" spans="1:8" s="22" customFormat="1" x14ac:dyDescent="0.2"/>
    <row r="29" spans="1:8" s="32" customFormat="1" ht="15.75" x14ac:dyDescent="0.2">
      <c r="A29" s="31" t="s">
        <v>85</v>
      </c>
    </row>
    <row r="30" spans="1:8" s="32" customFormat="1" ht="15.75" x14ac:dyDescent="0.2">
      <c r="A30" s="31"/>
    </row>
    <row r="31" spans="1:8" s="22" customFormat="1" x14ac:dyDescent="0.2"/>
    <row r="32" spans="1:8" s="75" customFormat="1" ht="18.75" x14ac:dyDescent="0.3">
      <c r="A32" s="73" t="s">
        <v>95</v>
      </c>
      <c r="B32" s="74"/>
      <c r="E32" s="76" t="s">
        <v>96</v>
      </c>
    </row>
    <row r="33" s="22" customFormat="1" x14ac:dyDescent="0.2"/>
    <row r="34" s="22" customFormat="1" x14ac:dyDescent="0.2"/>
  </sheetData>
  <mergeCells count="6">
    <mergeCell ref="A14:E14"/>
    <mergeCell ref="A21:E21"/>
    <mergeCell ref="D2:E2"/>
    <mergeCell ref="D1:E1"/>
    <mergeCell ref="A3:E3"/>
    <mergeCell ref="A7:E7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75" workbookViewId="0">
      <pane xSplit="2" ySplit="8" topLeftCell="C27" activePane="bottomRight" state="frozen"/>
      <selection pane="topRight" activeCell="C1" sqref="C1"/>
      <selection pane="bottomLeft" activeCell="A9" sqref="A9"/>
      <selection pane="bottomRight" activeCell="E2" sqref="E2:F2"/>
    </sheetView>
  </sheetViews>
  <sheetFormatPr defaultRowHeight="12.75" x14ac:dyDescent="0.2"/>
  <cols>
    <col min="1" max="1" width="12.28515625" style="11" customWidth="1"/>
    <col min="2" max="2" width="61.28515625" style="11" customWidth="1"/>
    <col min="3" max="3" width="18.7109375" style="11" customWidth="1"/>
    <col min="4" max="4" width="16.85546875" style="11" customWidth="1"/>
    <col min="5" max="5" width="16.7109375" style="11" customWidth="1"/>
    <col min="6" max="6" width="17" style="11" customWidth="1"/>
    <col min="7" max="7" width="9.140625" style="11" customWidth="1"/>
    <col min="8" max="8" width="15" style="11" customWidth="1"/>
    <col min="9" max="16384" width="9.140625" style="11"/>
  </cols>
  <sheetData>
    <row r="1" spans="1:6" s="21" customFormat="1" ht="18.75" customHeight="1" x14ac:dyDescent="0.2">
      <c r="A1" s="19"/>
      <c r="B1" s="19"/>
      <c r="C1" s="19"/>
      <c r="D1" s="19"/>
      <c r="E1" s="90" t="s">
        <v>11</v>
      </c>
      <c r="F1" s="90"/>
    </row>
    <row r="2" spans="1:6" s="22" customFormat="1" ht="59.25" customHeight="1" x14ac:dyDescent="0.3">
      <c r="A2" s="20"/>
      <c r="B2" s="14"/>
      <c r="C2" s="14"/>
      <c r="D2" s="11"/>
      <c r="E2" s="89" t="s">
        <v>98</v>
      </c>
      <c r="F2" s="89"/>
    </row>
    <row r="3" spans="1:6" ht="18.75" customHeight="1" x14ac:dyDescent="0.2"/>
    <row r="4" spans="1:6" x14ac:dyDescent="0.2">
      <c r="A4" s="87" t="s">
        <v>87</v>
      </c>
      <c r="B4" s="87"/>
      <c r="C4" s="87"/>
      <c r="D4" s="87"/>
      <c r="E4" s="88"/>
      <c r="F4" s="88"/>
    </row>
    <row r="5" spans="1:6" ht="21" customHeight="1" x14ac:dyDescent="0.2">
      <c r="A5" s="88"/>
      <c r="B5" s="88"/>
      <c r="C5" s="88"/>
      <c r="D5" s="88"/>
      <c r="E5" s="88"/>
      <c r="F5" s="88"/>
    </row>
    <row r="6" spans="1:6" ht="21" customHeight="1" x14ac:dyDescent="0.3">
      <c r="A6" s="23"/>
      <c r="B6" s="23"/>
      <c r="C6" s="23"/>
      <c r="D6" s="23"/>
      <c r="E6" s="23"/>
      <c r="F6" s="23"/>
    </row>
    <row r="7" spans="1:6" ht="19.5" customHeight="1" x14ac:dyDescent="0.3">
      <c r="B7" s="24"/>
      <c r="C7" s="25"/>
      <c r="D7" s="25"/>
      <c r="E7" s="14"/>
      <c r="F7" s="26" t="s">
        <v>80</v>
      </c>
    </row>
    <row r="8" spans="1:6" ht="71.25" customHeight="1" x14ac:dyDescent="0.2">
      <c r="A8" s="37" t="s">
        <v>54</v>
      </c>
      <c r="B8" s="38" t="s">
        <v>78</v>
      </c>
      <c r="C8" s="27" t="s">
        <v>84</v>
      </c>
      <c r="D8" s="27" t="s">
        <v>81</v>
      </c>
      <c r="E8" s="27" t="s">
        <v>82</v>
      </c>
      <c r="F8" s="27" t="s">
        <v>83</v>
      </c>
    </row>
    <row r="9" spans="1:6" ht="21" customHeight="1" x14ac:dyDescent="0.3">
      <c r="A9" s="39"/>
      <c r="B9" s="40" t="s">
        <v>55</v>
      </c>
      <c r="C9" s="41">
        <f>C11+C20</f>
        <v>2466516.7999999998</v>
      </c>
      <c r="D9" s="41">
        <f>D11+D20</f>
        <v>2292012.6</v>
      </c>
      <c r="E9" s="41">
        <f>E11+E20</f>
        <v>2492109.6</v>
      </c>
      <c r="F9" s="41">
        <f>F11+F20</f>
        <v>2692695.2</v>
      </c>
    </row>
    <row r="10" spans="1:6" ht="18.75" x14ac:dyDescent="0.3">
      <c r="A10" s="42"/>
      <c r="B10" s="43" t="s">
        <v>56</v>
      </c>
      <c r="C10" s="44"/>
      <c r="D10" s="44"/>
      <c r="E10" s="44"/>
      <c r="F10" s="44"/>
    </row>
    <row r="11" spans="1:6" ht="36" customHeight="1" x14ac:dyDescent="0.3">
      <c r="A11" s="42"/>
      <c r="B11" s="40" t="s">
        <v>57</v>
      </c>
      <c r="C11" s="41">
        <v>1788070</v>
      </c>
      <c r="D11" s="41">
        <v>1771250</v>
      </c>
      <c r="E11" s="41">
        <v>1939201.5</v>
      </c>
      <c r="F11" s="41">
        <v>2100530.5</v>
      </c>
    </row>
    <row r="12" spans="1:6" ht="20.45" customHeight="1" x14ac:dyDescent="0.3">
      <c r="A12" s="45">
        <v>11010000</v>
      </c>
      <c r="B12" s="46" t="s">
        <v>58</v>
      </c>
      <c r="C12" s="44">
        <v>1090100</v>
      </c>
      <c r="D12" s="44">
        <v>1094952.8</v>
      </c>
      <c r="E12" s="44">
        <v>1237299.8999999999</v>
      </c>
      <c r="F12" s="44">
        <v>1377652.2</v>
      </c>
    </row>
    <row r="13" spans="1:6" ht="38.25" customHeight="1" x14ac:dyDescent="0.3">
      <c r="A13" s="45">
        <v>11020200</v>
      </c>
      <c r="B13" s="46" t="s">
        <v>59</v>
      </c>
      <c r="C13" s="44">
        <v>3970</v>
      </c>
      <c r="D13" s="44">
        <v>3405</v>
      </c>
      <c r="E13" s="44">
        <v>3815</v>
      </c>
      <c r="F13" s="44">
        <v>4105</v>
      </c>
    </row>
    <row r="14" spans="1:6" ht="73.5" customHeight="1" x14ac:dyDescent="0.3">
      <c r="A14" s="47" t="s">
        <v>60</v>
      </c>
      <c r="B14" s="46" t="s">
        <v>61</v>
      </c>
      <c r="C14" s="44">
        <v>50600</v>
      </c>
      <c r="D14" s="44">
        <v>55000</v>
      </c>
      <c r="E14" s="44">
        <v>55000</v>
      </c>
      <c r="F14" s="44">
        <v>55000</v>
      </c>
    </row>
    <row r="15" spans="1:6" ht="56.25" x14ac:dyDescent="0.3">
      <c r="A15" s="48">
        <v>14040000</v>
      </c>
      <c r="B15" s="46" t="s">
        <v>62</v>
      </c>
      <c r="C15" s="44">
        <v>88000</v>
      </c>
      <c r="D15" s="44">
        <v>85422</v>
      </c>
      <c r="E15" s="44">
        <v>88457</v>
      </c>
      <c r="F15" s="44">
        <v>88471</v>
      </c>
    </row>
    <row r="16" spans="1:6" ht="22.15" customHeight="1" x14ac:dyDescent="0.3">
      <c r="A16" s="45">
        <v>18000000</v>
      </c>
      <c r="B16" s="46" t="s">
        <v>63</v>
      </c>
      <c r="C16" s="44">
        <v>480243.7</v>
      </c>
      <c r="D16" s="44">
        <v>468357.6</v>
      </c>
      <c r="E16" s="44">
        <v>494796</v>
      </c>
      <c r="F16" s="44">
        <v>514448.4</v>
      </c>
    </row>
    <row r="17" spans="1:9" ht="56.25" customHeight="1" x14ac:dyDescent="0.3">
      <c r="A17" s="45">
        <v>21010300</v>
      </c>
      <c r="B17" s="46" t="s">
        <v>64</v>
      </c>
      <c r="C17" s="44">
        <v>2460</v>
      </c>
      <c r="D17" s="44">
        <v>2255</v>
      </c>
      <c r="E17" s="44">
        <v>2400</v>
      </c>
      <c r="F17" s="44">
        <v>2635</v>
      </c>
    </row>
    <row r="18" spans="1:9" ht="19.149999999999999" customHeight="1" x14ac:dyDescent="0.3">
      <c r="A18" s="45">
        <v>22012500</v>
      </c>
      <c r="B18" s="46" t="s">
        <v>65</v>
      </c>
      <c r="C18" s="44">
        <v>27615</v>
      </c>
      <c r="D18" s="44">
        <v>17225.2</v>
      </c>
      <c r="E18" s="44">
        <v>17321.2</v>
      </c>
      <c r="F18" s="44">
        <v>17466.5</v>
      </c>
    </row>
    <row r="19" spans="1:9" ht="56.45" customHeight="1" x14ac:dyDescent="0.3">
      <c r="A19" s="49">
        <v>22080400</v>
      </c>
      <c r="B19" s="46" t="s">
        <v>66</v>
      </c>
      <c r="C19" s="44">
        <v>31000</v>
      </c>
      <c r="D19" s="44">
        <v>33003</v>
      </c>
      <c r="E19" s="44">
        <v>33003</v>
      </c>
      <c r="F19" s="44">
        <v>33003</v>
      </c>
    </row>
    <row r="20" spans="1:9" ht="18.75" customHeight="1" x14ac:dyDescent="0.3">
      <c r="A20" s="49"/>
      <c r="B20" s="40" t="s">
        <v>67</v>
      </c>
      <c r="C20" s="41">
        <f>C21+C26</f>
        <v>678446.79999999993</v>
      </c>
      <c r="D20" s="41">
        <f>D21+D26</f>
        <v>520762.60000000003</v>
      </c>
      <c r="E20" s="41">
        <f>E21+E26</f>
        <v>552908.1</v>
      </c>
      <c r="F20" s="41">
        <f>F21+F26</f>
        <v>592164.69999999995</v>
      </c>
    </row>
    <row r="21" spans="1:9" s="28" customFormat="1" ht="37.5" x14ac:dyDescent="0.3">
      <c r="A21" s="50">
        <v>41030000</v>
      </c>
      <c r="B21" s="40" t="s">
        <v>90</v>
      </c>
      <c r="C21" s="41">
        <v>625968.69999999995</v>
      </c>
      <c r="D21" s="41">
        <f>D22</f>
        <v>498115.4</v>
      </c>
      <c r="E21" s="41">
        <f>E22</f>
        <v>552908.1</v>
      </c>
      <c r="F21" s="41">
        <f>F22</f>
        <v>592164.69999999995</v>
      </c>
      <c r="H21" s="29"/>
    </row>
    <row r="22" spans="1:9" ht="34.5" customHeight="1" x14ac:dyDescent="0.3">
      <c r="A22" s="49">
        <v>41033900</v>
      </c>
      <c r="B22" s="46" t="s">
        <v>68</v>
      </c>
      <c r="C22" s="44">
        <v>372771.4</v>
      </c>
      <c r="D22" s="44">
        <v>498115.4</v>
      </c>
      <c r="E22" s="44">
        <v>552908.1</v>
      </c>
      <c r="F22" s="44">
        <v>592164.69999999995</v>
      </c>
    </row>
    <row r="23" spans="1:9" ht="22.9" hidden="1" customHeight="1" x14ac:dyDescent="0.3">
      <c r="A23" s="49">
        <v>41020100</v>
      </c>
      <c r="B23" s="51"/>
      <c r="C23" s="44"/>
      <c r="D23" s="44"/>
      <c r="E23" s="44"/>
      <c r="F23" s="44"/>
    </row>
    <row r="24" spans="1:9" ht="37.5" x14ac:dyDescent="0.3">
      <c r="A24" s="49">
        <v>41034200</v>
      </c>
      <c r="B24" s="46" t="s">
        <v>91</v>
      </c>
      <c r="C24" s="44">
        <v>51700.1</v>
      </c>
      <c r="D24" s="44"/>
      <c r="E24" s="44"/>
      <c r="F24" s="44"/>
    </row>
    <row r="25" spans="1:9" ht="56.25" x14ac:dyDescent="0.3">
      <c r="A25" s="49">
        <v>41039500</v>
      </c>
      <c r="B25" s="46" t="s">
        <v>92</v>
      </c>
      <c r="C25" s="44">
        <v>200000</v>
      </c>
      <c r="D25" s="44"/>
      <c r="E25" s="44"/>
      <c r="F25" s="44"/>
    </row>
    <row r="26" spans="1:9" s="28" customFormat="1" ht="37.5" x14ac:dyDescent="0.3">
      <c r="A26" s="50">
        <v>41050000</v>
      </c>
      <c r="B26" s="40" t="s">
        <v>93</v>
      </c>
      <c r="C26" s="41">
        <f>48866.1+3612</f>
        <v>52478.1</v>
      </c>
      <c r="D26" s="41">
        <v>22647.200000000001</v>
      </c>
      <c r="E26" s="41"/>
      <c r="F26" s="41"/>
    </row>
    <row r="27" spans="1:9" s="28" customFormat="1" ht="18.75" x14ac:dyDescent="0.3">
      <c r="A27" s="50"/>
      <c r="B27" s="40" t="s">
        <v>69</v>
      </c>
      <c r="C27" s="41">
        <f>C29+C37</f>
        <v>103795.7</v>
      </c>
      <c r="D27" s="41">
        <f>D29+D37</f>
        <v>91933.2</v>
      </c>
      <c r="E27" s="41">
        <f>E29+E37</f>
        <v>77851.8</v>
      </c>
      <c r="F27" s="41">
        <f>F29+F37</f>
        <v>78432</v>
      </c>
    </row>
    <row r="28" spans="1:9" s="28" customFormat="1" ht="18.75" x14ac:dyDescent="0.3">
      <c r="A28" s="50"/>
      <c r="B28" s="43" t="s">
        <v>56</v>
      </c>
      <c r="C28" s="41"/>
      <c r="D28" s="41"/>
      <c r="E28" s="41"/>
      <c r="F28" s="41"/>
    </row>
    <row r="29" spans="1:9" ht="37.5" x14ac:dyDescent="0.3">
      <c r="A29" s="49"/>
      <c r="B29" s="40" t="s">
        <v>57</v>
      </c>
      <c r="C29" s="41">
        <v>103795.7</v>
      </c>
      <c r="D29" s="41">
        <v>91933.2</v>
      </c>
      <c r="E29" s="41">
        <v>77851.8</v>
      </c>
      <c r="F29" s="41">
        <v>78432</v>
      </c>
      <c r="H29" s="30"/>
      <c r="I29" s="30"/>
    </row>
    <row r="30" spans="1:9" ht="18.75" x14ac:dyDescent="0.3">
      <c r="A30" s="45">
        <v>19010000</v>
      </c>
      <c r="B30" s="46" t="s">
        <v>70</v>
      </c>
      <c r="C30" s="44">
        <v>300</v>
      </c>
      <c r="D30" s="44">
        <v>852.3</v>
      </c>
      <c r="E30" s="44">
        <v>852.5</v>
      </c>
      <c r="F30" s="44">
        <v>852.7</v>
      </c>
    </row>
    <row r="31" spans="1:9" ht="22.15" customHeight="1" x14ac:dyDescent="0.3">
      <c r="A31" s="49">
        <v>25000000</v>
      </c>
      <c r="B31" s="46" t="s">
        <v>71</v>
      </c>
      <c r="C31" s="44">
        <v>66838.8</v>
      </c>
      <c r="D31" s="44">
        <v>52633.9</v>
      </c>
      <c r="E31" s="44">
        <v>54387.7</v>
      </c>
      <c r="F31" s="44">
        <v>57212</v>
      </c>
    </row>
    <row r="32" spans="1:9" ht="19.5" x14ac:dyDescent="0.35">
      <c r="A32" s="49"/>
      <c r="B32" s="52" t="s">
        <v>72</v>
      </c>
      <c r="C32" s="53">
        <f>C33+C34+C35</f>
        <v>27800</v>
      </c>
      <c r="D32" s="53">
        <f>D33+D34+D35</f>
        <v>30270</v>
      </c>
      <c r="E32" s="53">
        <f>E33+E34+E35</f>
        <v>13740</v>
      </c>
      <c r="F32" s="53">
        <f>F33+F34+F35</f>
        <v>11500</v>
      </c>
    </row>
    <row r="33" spans="1:6" ht="37.5" customHeight="1" x14ac:dyDescent="0.3">
      <c r="A33" s="54">
        <v>24170000</v>
      </c>
      <c r="B33" s="43" t="s">
        <v>73</v>
      </c>
      <c r="C33" s="55">
        <v>7000</v>
      </c>
      <c r="D33" s="55">
        <v>7270</v>
      </c>
      <c r="E33" s="55">
        <v>3740</v>
      </c>
      <c r="F33" s="55">
        <v>1400</v>
      </c>
    </row>
    <row r="34" spans="1:6" ht="55.5" customHeight="1" x14ac:dyDescent="0.3">
      <c r="A34" s="54">
        <v>31030000</v>
      </c>
      <c r="B34" s="43" t="s">
        <v>74</v>
      </c>
      <c r="C34" s="55">
        <v>2800</v>
      </c>
      <c r="D34" s="55">
        <v>5000</v>
      </c>
      <c r="E34" s="55">
        <v>3000</v>
      </c>
      <c r="F34" s="55">
        <v>3100</v>
      </c>
    </row>
    <row r="35" spans="1:6" ht="22.5" customHeight="1" x14ac:dyDescent="0.3">
      <c r="A35" s="54">
        <v>33010000</v>
      </c>
      <c r="B35" s="43" t="s">
        <v>75</v>
      </c>
      <c r="C35" s="55">
        <v>18000</v>
      </c>
      <c r="D35" s="55">
        <v>18000</v>
      </c>
      <c r="E35" s="55">
        <v>7000</v>
      </c>
      <c r="F35" s="55">
        <v>7000</v>
      </c>
    </row>
    <row r="36" spans="1:6" ht="52.5" customHeight="1" x14ac:dyDescent="0.3">
      <c r="A36" s="49">
        <v>50110000</v>
      </c>
      <c r="B36" s="46" t="s">
        <v>76</v>
      </c>
      <c r="C36" s="44">
        <v>8800</v>
      </c>
      <c r="D36" s="44">
        <v>8100</v>
      </c>
      <c r="E36" s="44">
        <v>8800</v>
      </c>
      <c r="F36" s="44">
        <v>8800</v>
      </c>
    </row>
    <row r="37" spans="1:6" ht="21.75" hidden="1" customHeight="1" x14ac:dyDescent="0.3">
      <c r="A37" s="45"/>
      <c r="B37" s="56" t="s">
        <v>39</v>
      </c>
      <c r="C37" s="41">
        <v>0</v>
      </c>
      <c r="D37" s="44">
        <v>0</v>
      </c>
      <c r="E37" s="44">
        <v>0</v>
      </c>
      <c r="F37" s="44">
        <v>0</v>
      </c>
    </row>
    <row r="38" spans="1:6" ht="36.75" customHeight="1" x14ac:dyDescent="0.3">
      <c r="A38" s="45"/>
      <c r="B38" s="56" t="s">
        <v>94</v>
      </c>
      <c r="C38" s="41">
        <f>C11+C29</f>
        <v>1891865.7</v>
      </c>
      <c r="D38" s="41">
        <f>D11+D29</f>
        <v>1863183.2</v>
      </c>
      <c r="E38" s="41">
        <f>E11+E29</f>
        <v>2017053.3</v>
      </c>
      <c r="F38" s="41">
        <f>F11+F29</f>
        <v>2178962.5</v>
      </c>
    </row>
    <row r="39" spans="1:6" ht="24.75" customHeight="1" x14ac:dyDescent="0.3">
      <c r="A39" s="45"/>
      <c r="B39" s="56" t="s">
        <v>77</v>
      </c>
      <c r="C39" s="41">
        <f>C9+C27</f>
        <v>2570312.5</v>
      </c>
      <c r="D39" s="41">
        <f>D9+D27</f>
        <v>2383945.8000000003</v>
      </c>
      <c r="E39" s="41">
        <f>E9+E27</f>
        <v>2569961.4</v>
      </c>
      <c r="F39" s="41">
        <f>F9+F27</f>
        <v>2771127.2</v>
      </c>
    </row>
    <row r="40" spans="1:6" ht="14.45" customHeight="1" x14ac:dyDescent="0.2"/>
    <row r="41" spans="1:6" s="32" customFormat="1" ht="15.75" x14ac:dyDescent="0.2">
      <c r="A41" s="31" t="s">
        <v>85</v>
      </c>
    </row>
    <row r="42" spans="1:6" ht="16.899999999999999" customHeight="1" x14ac:dyDescent="0.2">
      <c r="B42" s="33"/>
      <c r="C42" s="33"/>
      <c r="D42" s="33"/>
      <c r="E42" s="33"/>
      <c r="F42" s="33"/>
    </row>
    <row r="43" spans="1:6" s="77" customFormat="1" ht="20.25" x14ac:dyDescent="0.3">
      <c r="A43" s="80" t="s">
        <v>95</v>
      </c>
      <c r="B43" s="81"/>
      <c r="E43" s="78" t="s">
        <v>96</v>
      </c>
      <c r="F43" s="78"/>
    </row>
    <row r="45" spans="1:6" x14ac:dyDescent="0.2">
      <c r="E45" s="30"/>
      <c r="F45" s="30"/>
    </row>
  </sheetData>
  <mergeCells count="3">
    <mergeCell ref="A4:F5"/>
    <mergeCell ref="E2:F2"/>
    <mergeCell ref="E1:F1"/>
  </mergeCells>
  <phoneticPr fontId="0" type="noConversion"/>
  <pageMargins left="0.98425196850393704" right="0.39370078740157483" top="0.39370078740157483" bottom="0.39370078740157483" header="0.51181102362204722" footer="0.51181102362204722"/>
  <pageSetup paperSize="9" scale="6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workbookViewId="0">
      <selection activeCell="F7" sqref="F7"/>
    </sheetView>
  </sheetViews>
  <sheetFormatPr defaultRowHeight="12.75" x14ac:dyDescent="0.2"/>
  <cols>
    <col min="1" max="1" width="15.5703125" customWidth="1"/>
    <col min="2" max="2" width="43.5703125" customWidth="1"/>
    <col min="3" max="6" width="16.140625" customWidth="1"/>
  </cols>
  <sheetData>
    <row r="1" spans="1:6" ht="18.75" x14ac:dyDescent="0.3">
      <c r="A1" s="2"/>
      <c r="B1" s="2"/>
      <c r="C1" s="2"/>
      <c r="E1" s="79" t="s">
        <v>12</v>
      </c>
      <c r="F1" s="79"/>
    </row>
    <row r="2" spans="1:6" ht="55.5" customHeight="1" x14ac:dyDescent="0.3">
      <c r="A2" s="1"/>
      <c r="B2" s="2"/>
      <c r="C2" s="2"/>
      <c r="E2" s="84" t="s">
        <v>98</v>
      </c>
      <c r="F2" s="84"/>
    </row>
    <row r="3" spans="1:6" ht="18.75" x14ac:dyDescent="0.3">
      <c r="A3" s="2"/>
      <c r="B3" s="2"/>
      <c r="C3" s="2"/>
      <c r="D3" s="2"/>
      <c r="F3" s="3"/>
    </row>
    <row r="4" spans="1:6" s="6" customFormat="1" ht="37.9" customHeight="1" x14ac:dyDescent="0.3">
      <c r="A4" s="91" t="s">
        <v>89</v>
      </c>
      <c r="B4" s="91"/>
      <c r="C4" s="91"/>
      <c r="D4" s="91"/>
      <c r="E4" s="91"/>
      <c r="F4" s="91"/>
    </row>
    <row r="5" spans="1:6" s="6" customFormat="1" ht="17.45" customHeight="1" x14ac:dyDescent="0.3">
      <c r="A5" s="20"/>
      <c r="B5" s="20"/>
      <c r="C5" s="20"/>
      <c r="D5" s="20"/>
      <c r="E5" s="20"/>
      <c r="F5" s="20"/>
    </row>
    <row r="6" spans="1:6" s="6" customFormat="1" ht="18.75" x14ac:dyDescent="0.3">
      <c r="A6" s="61"/>
      <c r="B6" s="61"/>
      <c r="C6" s="61"/>
      <c r="D6" s="61"/>
      <c r="E6" s="61"/>
      <c r="F6" s="62" t="s">
        <v>79</v>
      </c>
    </row>
    <row r="7" spans="1:6" s="7" customFormat="1" ht="56.25" x14ac:dyDescent="0.2">
      <c r="A7" s="27" t="s">
        <v>18</v>
      </c>
      <c r="B7" s="27" t="s">
        <v>13</v>
      </c>
      <c r="C7" s="27" t="s">
        <v>84</v>
      </c>
      <c r="D7" s="27" t="s">
        <v>81</v>
      </c>
      <c r="E7" s="27" t="s">
        <v>82</v>
      </c>
      <c r="F7" s="27" t="s">
        <v>83</v>
      </c>
    </row>
    <row r="8" spans="1:6" s="7" customFormat="1" ht="36.6" customHeight="1" x14ac:dyDescent="0.2">
      <c r="A8" s="63" t="s">
        <v>20</v>
      </c>
      <c r="B8" s="64" t="s">
        <v>21</v>
      </c>
      <c r="C8" s="58">
        <v>195854.7</v>
      </c>
      <c r="D8" s="58">
        <v>186449.3</v>
      </c>
      <c r="E8" s="58">
        <f>162292.3+29026.3</f>
        <v>191318.59999999998</v>
      </c>
      <c r="F8" s="58">
        <f>163093.5+31036</f>
        <v>194129.5</v>
      </c>
    </row>
    <row r="9" spans="1:6" s="7" customFormat="1" ht="36.6" customHeight="1" x14ac:dyDescent="0.2">
      <c r="A9" s="63" t="s">
        <v>22</v>
      </c>
      <c r="B9" s="64" t="s">
        <v>23</v>
      </c>
      <c r="C9" s="58">
        <v>1138200.3999999999</v>
      </c>
      <c r="D9" s="58">
        <v>1340015.2</v>
      </c>
      <c r="E9" s="58">
        <v>1460963</v>
      </c>
      <c r="F9" s="58">
        <v>1561319.2</v>
      </c>
    </row>
    <row r="10" spans="1:6" s="7" customFormat="1" ht="36.6" customHeight="1" x14ac:dyDescent="0.2">
      <c r="A10" s="63" t="s">
        <v>24</v>
      </c>
      <c r="B10" s="64" t="s">
        <v>25</v>
      </c>
      <c r="C10" s="58">
        <v>156039</v>
      </c>
      <c r="D10" s="58">
        <v>53677.7</v>
      </c>
      <c r="E10" s="58">
        <v>50067</v>
      </c>
      <c r="F10" s="58">
        <v>53065.7</v>
      </c>
    </row>
    <row r="11" spans="1:6" s="7" customFormat="1" ht="47.45" customHeight="1" x14ac:dyDescent="0.2">
      <c r="A11" s="63" t="s">
        <v>26</v>
      </c>
      <c r="B11" s="64" t="s">
        <v>27</v>
      </c>
      <c r="C11" s="58">
        <v>99758.8</v>
      </c>
      <c r="D11" s="58">
        <v>134137.70000000001</v>
      </c>
      <c r="E11" s="58">
        <v>182575.5</v>
      </c>
      <c r="F11" s="58">
        <v>186603.9</v>
      </c>
    </row>
    <row r="12" spans="1:6" s="7" customFormat="1" ht="36.6" customHeight="1" x14ac:dyDescent="0.2">
      <c r="A12" s="63" t="s">
        <v>28</v>
      </c>
      <c r="B12" s="64" t="s">
        <v>29</v>
      </c>
      <c r="C12" s="58">
        <v>32493.7</v>
      </c>
      <c r="D12" s="58">
        <v>35802.400000000001</v>
      </c>
      <c r="E12" s="58">
        <v>39479.300000000003</v>
      </c>
      <c r="F12" s="58">
        <v>42240.9</v>
      </c>
    </row>
    <row r="13" spans="1:6" s="7" customFormat="1" ht="36.6" customHeight="1" x14ac:dyDescent="0.2">
      <c r="A13" s="63" t="s">
        <v>30</v>
      </c>
      <c r="B13" s="64" t="s">
        <v>31</v>
      </c>
      <c r="C13" s="58">
        <v>26420</v>
      </c>
      <c r="D13" s="58">
        <v>31457.7</v>
      </c>
      <c r="E13" s="58">
        <v>34272.300000000003</v>
      </c>
      <c r="F13" s="58">
        <v>36599</v>
      </c>
    </row>
    <row r="14" spans="1:6" s="7" customFormat="1" ht="36.6" customHeight="1" x14ac:dyDescent="0.2">
      <c r="A14" s="63" t="s">
        <v>32</v>
      </c>
      <c r="B14" s="64" t="s">
        <v>33</v>
      </c>
      <c r="C14" s="58">
        <v>190044.6</v>
      </c>
      <c r="D14" s="58">
        <v>158031.9</v>
      </c>
      <c r="E14" s="58">
        <v>123804.6</v>
      </c>
      <c r="F14" s="58">
        <v>129313.3</v>
      </c>
    </row>
    <row r="15" spans="1:6" s="7" customFormat="1" ht="36.6" customHeight="1" x14ac:dyDescent="0.2">
      <c r="A15" s="63" t="s">
        <v>34</v>
      </c>
      <c r="B15" s="64" t="s">
        <v>35</v>
      </c>
      <c r="C15" s="58">
        <v>763740.1</v>
      </c>
      <c r="D15" s="58">
        <v>410970.3</v>
      </c>
      <c r="E15" s="58">
        <v>378743.4</v>
      </c>
      <c r="F15" s="58">
        <v>462368.8</v>
      </c>
    </row>
    <row r="16" spans="1:6" s="7" customFormat="1" ht="36.6" customHeight="1" x14ac:dyDescent="0.2">
      <c r="A16" s="63" t="s">
        <v>36</v>
      </c>
      <c r="B16" s="64" t="s">
        <v>37</v>
      </c>
      <c r="C16" s="58">
        <f>64916.5+3000+22527.8</f>
        <v>90444.3</v>
      </c>
      <c r="D16" s="58">
        <f>47071.1+14049.2</f>
        <v>61120.3</v>
      </c>
      <c r="E16" s="58">
        <f>39186.6+2000+29462.2</f>
        <v>70648.800000000003</v>
      </c>
      <c r="F16" s="58">
        <f>38370.2+28761.1</f>
        <v>67131.299999999988</v>
      </c>
    </row>
    <row r="17" spans="1:6" s="7" customFormat="1" ht="36.6" customHeight="1" x14ac:dyDescent="0.2">
      <c r="A17" s="63" t="s">
        <v>38</v>
      </c>
      <c r="B17" s="64" t="s">
        <v>39</v>
      </c>
      <c r="C17" s="58">
        <v>19288.5</v>
      </c>
      <c r="D17" s="58">
        <v>0</v>
      </c>
      <c r="E17" s="58">
        <v>0</v>
      </c>
      <c r="F17" s="58">
        <v>0</v>
      </c>
    </row>
    <row r="18" spans="1:6" s="7" customFormat="1" ht="36.6" customHeight="1" x14ac:dyDescent="0.2">
      <c r="A18" s="27" t="s">
        <v>14</v>
      </c>
      <c r="B18" s="27" t="s">
        <v>15</v>
      </c>
      <c r="C18" s="65">
        <f>SUM(C8:C17)</f>
        <v>2712284.0999999996</v>
      </c>
      <c r="D18" s="65">
        <f>SUM(D8:D17)</f>
        <v>2411662.4999999995</v>
      </c>
      <c r="E18" s="65">
        <f>SUM(E8:E17)</f>
        <v>2531872.5</v>
      </c>
      <c r="F18" s="65">
        <f>SUM(F8:F17)</f>
        <v>2732771.5999999992</v>
      </c>
    </row>
    <row r="19" spans="1:6" s="22" customFormat="1" x14ac:dyDescent="0.2">
      <c r="D19" s="60"/>
      <c r="E19" s="60"/>
      <c r="F19" s="60"/>
    </row>
    <row r="20" spans="1:6" s="32" customFormat="1" ht="15.75" x14ac:dyDescent="0.2">
      <c r="A20" s="31" t="s">
        <v>85</v>
      </c>
    </row>
    <row r="21" spans="1:6" s="32" customFormat="1" ht="15.75" x14ac:dyDescent="0.2">
      <c r="A21" s="31"/>
    </row>
    <row r="22" spans="1:6" s="22" customFormat="1" x14ac:dyDescent="0.2"/>
    <row r="23" spans="1:6" s="22" customFormat="1" x14ac:dyDescent="0.2"/>
    <row r="24" spans="1:6" s="75" customFormat="1" ht="18.75" x14ac:dyDescent="0.3">
      <c r="A24" s="73" t="s">
        <v>95</v>
      </c>
      <c r="B24" s="74"/>
      <c r="E24" s="76" t="s">
        <v>96</v>
      </c>
      <c r="F24" s="76"/>
    </row>
    <row r="25" spans="1:6" s="22" customFormat="1" x14ac:dyDescent="0.2"/>
    <row r="26" spans="1:6" s="22" customFormat="1" x14ac:dyDescent="0.2"/>
    <row r="27" spans="1:6" s="22" customFormat="1" x14ac:dyDescent="0.2"/>
    <row r="28" spans="1:6" s="22" customFormat="1" x14ac:dyDescent="0.2"/>
  </sheetData>
  <mergeCells count="2">
    <mergeCell ref="A4:F4"/>
    <mergeCell ref="E2:F2"/>
  </mergeCells>
  <phoneticPr fontId="0" type="noConversion"/>
  <pageMargins left="0.98425196850393704" right="0.39370078740157483" top="0.39370078740157483" bottom="0.43307086614173229" header="0.23622047244094491" footer="0.23622047244094491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B10" sqref="B10"/>
    </sheetView>
  </sheetViews>
  <sheetFormatPr defaultRowHeight="12.75" x14ac:dyDescent="0.2"/>
  <cols>
    <col min="1" max="1" width="15.5703125" customWidth="1"/>
    <col min="2" max="2" width="41.85546875" customWidth="1"/>
    <col min="3" max="6" width="15.7109375" customWidth="1"/>
    <col min="7" max="7" width="11.42578125" customWidth="1"/>
  </cols>
  <sheetData>
    <row r="1" spans="1:6" ht="18.75" x14ac:dyDescent="0.3">
      <c r="A1" s="2"/>
      <c r="B1" s="2"/>
      <c r="C1" s="2"/>
      <c r="D1" s="2"/>
      <c r="E1" s="85" t="s">
        <v>16</v>
      </c>
      <c r="F1" s="85"/>
    </row>
    <row r="2" spans="1:6" ht="57.75" customHeight="1" x14ac:dyDescent="0.3">
      <c r="A2" s="1"/>
      <c r="B2" s="2"/>
      <c r="C2" s="2"/>
      <c r="D2" s="10"/>
      <c r="E2" s="84" t="s">
        <v>97</v>
      </c>
      <c r="F2" s="84"/>
    </row>
    <row r="3" spans="1:6" ht="18.75" x14ac:dyDescent="0.3">
      <c r="A3" s="1"/>
    </row>
    <row r="4" spans="1:6" s="61" customFormat="1" ht="39" customHeight="1" x14ac:dyDescent="0.3">
      <c r="A4" s="91" t="s">
        <v>88</v>
      </c>
      <c r="B4" s="91"/>
      <c r="C4" s="91"/>
      <c r="D4" s="91"/>
      <c r="E4" s="91"/>
      <c r="F4" s="91"/>
    </row>
    <row r="5" spans="1:6" s="61" customFormat="1" ht="34.9" customHeight="1" x14ac:dyDescent="0.3">
      <c r="F5" s="62" t="s">
        <v>79</v>
      </c>
    </row>
    <row r="6" spans="1:6" s="66" customFormat="1" ht="58.15" customHeight="1" x14ac:dyDescent="0.2">
      <c r="A6" s="27" t="s">
        <v>19</v>
      </c>
      <c r="B6" s="27" t="s">
        <v>17</v>
      </c>
      <c r="C6" s="27" t="s">
        <v>84</v>
      </c>
      <c r="D6" s="27" t="s">
        <v>81</v>
      </c>
      <c r="E6" s="27" t="s">
        <v>82</v>
      </c>
      <c r="F6" s="27" t="s">
        <v>83</v>
      </c>
    </row>
    <row r="7" spans="1:6" s="9" customFormat="1" ht="37.5" x14ac:dyDescent="0.2">
      <c r="A7" s="70" t="s">
        <v>40</v>
      </c>
      <c r="B7" s="57" t="s">
        <v>42</v>
      </c>
      <c r="C7" s="71">
        <f>105843.2+5630.7+3000+1208.9-585.1</f>
        <v>115097.69999999998</v>
      </c>
      <c r="D7" s="71">
        <f>97885.6+8985.8</f>
        <v>106871.40000000001</v>
      </c>
      <c r="E7" s="71">
        <f>105458.8+4323.9</f>
        <v>109782.7</v>
      </c>
      <c r="F7" s="71">
        <f>106947.8+4363.5</f>
        <v>111311.3</v>
      </c>
    </row>
    <row r="8" spans="1:6" s="9" customFormat="1" ht="37.5" x14ac:dyDescent="0.2">
      <c r="A8" s="70" t="s">
        <v>41</v>
      </c>
      <c r="B8" s="57" t="s">
        <v>43</v>
      </c>
      <c r="C8" s="71">
        <f>1069166.6+51293.9</f>
        <v>1120460.5</v>
      </c>
      <c r="D8" s="71">
        <f>752047.7+511308+48193.8</f>
        <v>1311549.5</v>
      </c>
      <c r="E8" s="71">
        <f>826554.2+552908.1+49556.7</f>
        <v>1429018.9999999998</v>
      </c>
      <c r="F8" s="71">
        <f>882548.2+592164.7+51939.3</f>
        <v>1526652.2</v>
      </c>
    </row>
    <row r="9" spans="1:6" s="9" customFormat="1" ht="75" x14ac:dyDescent="0.2">
      <c r="A9" s="70" t="s">
        <v>44</v>
      </c>
      <c r="B9" s="57" t="s">
        <v>45</v>
      </c>
      <c r="C9" s="71">
        <f>149189.7+30207</f>
        <v>179396.7</v>
      </c>
      <c r="D9" s="71">
        <f>56968.1+7994+1521.2</f>
        <v>66483.3</v>
      </c>
      <c r="E9" s="71">
        <f>52898.2</f>
        <v>52898.2</v>
      </c>
      <c r="F9" s="71">
        <v>55902.1</v>
      </c>
    </row>
    <row r="10" spans="1:6" s="9" customFormat="1" ht="56.25" x14ac:dyDescent="0.2">
      <c r="A10" s="70" t="s">
        <v>47</v>
      </c>
      <c r="B10" s="57" t="s">
        <v>46</v>
      </c>
      <c r="C10" s="71">
        <f>130658.2+8086.6</f>
        <v>138744.79999999999</v>
      </c>
      <c r="D10" s="71">
        <f>156596.7+1243</f>
        <v>157839.70000000001</v>
      </c>
      <c r="E10" s="71">
        <f>203001.5+1358.2</f>
        <v>204359.7</v>
      </c>
      <c r="F10" s="71">
        <f>206233.3+1168.2</f>
        <v>207401.5</v>
      </c>
    </row>
    <row r="11" spans="1:6" s="8" customFormat="1" ht="37.5" x14ac:dyDescent="0.2">
      <c r="A11" s="27">
        <v>1000000</v>
      </c>
      <c r="B11" s="57" t="s">
        <v>48</v>
      </c>
      <c r="C11" s="71">
        <f>72848.4+5965.4</f>
        <v>78813.799999999988</v>
      </c>
      <c r="D11" s="71">
        <f>88818.2+4015</f>
        <v>92833.2</v>
      </c>
      <c r="E11" s="71">
        <f>97452.6+4416.5</f>
        <v>101869.1</v>
      </c>
      <c r="F11" s="71">
        <f>104112.1+4858.2</f>
        <v>108970.3</v>
      </c>
    </row>
    <row r="12" spans="1:6" s="8" customFormat="1" ht="56.25" x14ac:dyDescent="0.2">
      <c r="A12" s="27">
        <v>1100000</v>
      </c>
      <c r="B12" s="57" t="s">
        <v>49</v>
      </c>
      <c r="C12" s="71">
        <f>14774.8+334.7</f>
        <v>15109.5</v>
      </c>
      <c r="D12" s="71">
        <f>19310.2+300</f>
        <v>19610.2</v>
      </c>
      <c r="E12" s="71">
        <f>20974.5+300</f>
        <v>21274.5</v>
      </c>
      <c r="F12" s="71">
        <f>22385.2+300</f>
        <v>22685.200000000001</v>
      </c>
    </row>
    <row r="13" spans="1:6" s="8" customFormat="1" ht="56.25" x14ac:dyDescent="0.2">
      <c r="A13" s="27">
        <v>1200000</v>
      </c>
      <c r="B13" s="57" t="s">
        <v>50</v>
      </c>
      <c r="C13" s="71">
        <f>377720.3+395251.4</f>
        <v>772971.7</v>
      </c>
      <c r="D13" s="71">
        <f>343992.3+107326.4</f>
        <v>451318.69999999995</v>
      </c>
      <c r="E13" s="71">
        <f>320066+151290.8</f>
        <v>471356.8</v>
      </c>
      <c r="F13" s="71">
        <f>330255.9+141477</f>
        <v>471732.9</v>
      </c>
    </row>
    <row r="14" spans="1:6" s="8" customFormat="1" ht="46.15" customHeight="1" x14ac:dyDescent="0.2">
      <c r="A14" s="27">
        <v>1600000</v>
      </c>
      <c r="B14" s="57" t="s">
        <v>51</v>
      </c>
      <c r="C14" s="71">
        <f>14780.8+155325.4</f>
        <v>170106.19999999998</v>
      </c>
      <c r="D14" s="71">
        <f>14845.9+97917.5</f>
        <v>112763.4</v>
      </c>
      <c r="E14" s="71">
        <f>20231.8+15009.2</f>
        <v>35241</v>
      </c>
      <c r="F14" s="71">
        <f>15699.6+110074.8</f>
        <v>125774.40000000001</v>
      </c>
    </row>
    <row r="15" spans="1:6" s="8" customFormat="1" ht="37.5" x14ac:dyDescent="0.2">
      <c r="A15" s="27">
        <v>2700000</v>
      </c>
      <c r="B15" s="57" t="s">
        <v>52</v>
      </c>
      <c r="C15" s="71">
        <f>11187.2+935.3</f>
        <v>12122.5</v>
      </c>
      <c r="D15" s="71">
        <f>10634.5+1516.9</f>
        <v>12151.4</v>
      </c>
      <c r="E15" s="71">
        <f>11348+1623.6</f>
        <v>12971.6</v>
      </c>
      <c r="F15" s="71">
        <f>11189.8+1739.1</f>
        <v>12928.9</v>
      </c>
    </row>
    <row r="16" spans="1:6" s="8" customFormat="1" ht="37.5" x14ac:dyDescent="0.2">
      <c r="A16" s="27">
        <v>3700000</v>
      </c>
      <c r="B16" s="57" t="s">
        <v>53</v>
      </c>
      <c r="C16" s="71">
        <f>68567.1+18989.6+21904</f>
        <v>109460.70000000001</v>
      </c>
      <c r="D16" s="71">
        <f>66174.2+14067.5</f>
        <v>80241.7</v>
      </c>
      <c r="E16" s="71">
        <f>59654.2+33445.7</f>
        <v>93099.9</v>
      </c>
      <c r="F16" s="71">
        <f>60612.8+28800</f>
        <v>89412.800000000003</v>
      </c>
    </row>
    <row r="17" spans="1:6" s="13" customFormat="1" ht="34.9" customHeight="1" x14ac:dyDescent="0.2">
      <c r="A17" s="68" t="s">
        <v>14</v>
      </c>
      <c r="B17" s="68" t="s">
        <v>15</v>
      </c>
      <c r="C17" s="72">
        <f>SUM(C7:C16)</f>
        <v>2712284.1000000006</v>
      </c>
      <c r="D17" s="72">
        <f>SUM(D7:D16)</f>
        <v>2411662.5</v>
      </c>
      <c r="E17" s="72">
        <f>SUM(E7:E16)</f>
        <v>2531872.4999999995</v>
      </c>
      <c r="F17" s="72">
        <f>SUM(F7:F16)</f>
        <v>2732771.5999999996</v>
      </c>
    </row>
    <row r="18" spans="1:6" s="22" customFormat="1" x14ac:dyDescent="0.2">
      <c r="D18" s="60"/>
      <c r="E18" s="60"/>
      <c r="F18" s="60"/>
    </row>
    <row r="19" spans="1:6" s="32" customFormat="1" ht="15.75" x14ac:dyDescent="0.2">
      <c r="A19" s="31" t="s">
        <v>85</v>
      </c>
    </row>
    <row r="20" spans="1:6" s="22" customFormat="1" x14ac:dyDescent="0.2">
      <c r="E20" s="67"/>
      <c r="F20" s="67"/>
    </row>
    <row r="22" spans="1:6" s="75" customFormat="1" ht="18.75" x14ac:dyDescent="0.3">
      <c r="A22" s="73" t="s">
        <v>95</v>
      </c>
      <c r="B22" s="74"/>
      <c r="E22" s="76" t="s">
        <v>96</v>
      </c>
    </row>
    <row r="24" spans="1:6" ht="15" x14ac:dyDescent="0.2">
      <c r="D24" s="17"/>
      <c r="E24" s="17"/>
      <c r="F24" s="17"/>
    </row>
    <row r="25" spans="1:6" x14ac:dyDescent="0.2">
      <c r="F25" s="12"/>
    </row>
    <row r="26" spans="1:6" x14ac:dyDescent="0.2">
      <c r="C26" s="12"/>
      <c r="D26" s="12"/>
      <c r="E26" s="12"/>
      <c r="F26" s="12"/>
    </row>
    <row r="27" spans="1:6" x14ac:dyDescent="0.2">
      <c r="F27" s="12"/>
    </row>
  </sheetData>
  <mergeCells count="3">
    <mergeCell ref="A4:F4"/>
    <mergeCell ref="E2:F2"/>
    <mergeCell ref="E1:F1"/>
  </mergeCells>
  <phoneticPr fontId="0" type="noConversion"/>
  <pageMargins left="0.94488188976377963" right="0.39370078740157483" top="0.55118110236220474" bottom="0.55118110236220474" header="0.39370078740157483" footer="0.2362204724409449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2</vt:lpstr>
      <vt:lpstr>додаток 3</vt:lpstr>
      <vt:lpstr>додаток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2020-12-24T07:52:55Z</cp:lastPrinted>
  <dcterms:created xsi:type="dcterms:W3CDTF">1996-10-08T23:32:33Z</dcterms:created>
  <dcterms:modified xsi:type="dcterms:W3CDTF">2020-12-24T14:05:57Z</dcterms:modified>
</cp:coreProperties>
</file>