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Saite\"/>
    </mc:Choice>
  </mc:AlternateContent>
  <bookViews>
    <workbookView xWindow="0" yWindow="0" windowWidth="20490" windowHeight="7545" activeTab="3"/>
  </bookViews>
  <sheets>
    <sheet name="додаток 1" sheetId="3" r:id="rId1"/>
    <sheet name="додаток 2" sheetId="4" r:id="rId2"/>
    <sheet name="додаток 3" sheetId="5" r:id="rId3"/>
    <sheet name="додаток 4" sheetId="6" r:id="rId4"/>
  </sheets>
  <calcPr calcId="162913"/>
</workbook>
</file>

<file path=xl/calcChain.xml><?xml version="1.0" encoding="utf-8"?>
<calcChain xmlns="http://schemas.openxmlformats.org/spreadsheetml/2006/main">
  <c r="F16" i="6" l="1"/>
  <c r="E16" i="6"/>
  <c r="F13" i="6"/>
  <c r="E13" i="6"/>
  <c r="F9" i="6"/>
  <c r="E9" i="6"/>
  <c r="E7" i="6"/>
  <c r="E17" i="6" s="1"/>
  <c r="E8" i="6"/>
  <c r="E10" i="6"/>
  <c r="E11" i="6"/>
  <c r="E12" i="6"/>
  <c r="E14" i="6"/>
  <c r="E15" i="6"/>
  <c r="E38" i="5"/>
  <c r="E9" i="5"/>
  <c r="E31" i="5" s="1"/>
  <c r="E30" i="5" s="1"/>
  <c r="E48" i="5" s="1"/>
  <c r="E10" i="5"/>
  <c r="E32" i="5"/>
  <c r="E33" i="5"/>
  <c r="E34" i="5"/>
  <c r="E35" i="5"/>
  <c r="E36" i="5"/>
  <c r="E37" i="5"/>
  <c r="E39" i="5"/>
  <c r="E40" i="5"/>
  <c r="E42" i="5"/>
  <c r="E41" i="5" s="1"/>
  <c r="E44" i="5"/>
  <c r="F7" i="6"/>
  <c r="F8" i="6"/>
  <c r="F10" i="6"/>
  <c r="F11" i="6"/>
  <c r="F12" i="6"/>
  <c r="F17" i="6" s="1"/>
  <c r="F14" i="6"/>
  <c r="F15" i="6"/>
  <c r="F38" i="5"/>
  <c r="F9" i="5"/>
  <c r="F31" i="5" s="1"/>
  <c r="F30" i="5" s="1"/>
  <c r="F48" i="5" s="1"/>
  <c r="F10" i="5"/>
  <c r="F32" i="5"/>
  <c r="F33" i="5"/>
  <c r="F34" i="5"/>
  <c r="F35" i="5"/>
  <c r="F36" i="5"/>
  <c r="F37" i="5"/>
  <c r="F39" i="5"/>
  <c r="F40" i="5"/>
  <c r="F42" i="5"/>
  <c r="F44" i="5"/>
  <c r="F41" i="5"/>
  <c r="E19" i="5"/>
  <c r="F19" i="5"/>
  <c r="D20" i="5"/>
  <c r="D19" i="5"/>
  <c r="D42" i="5"/>
  <c r="D44" i="5"/>
  <c r="D41" i="5" s="1"/>
  <c r="C11" i="6"/>
  <c r="C16" i="6"/>
  <c r="D10" i="3"/>
  <c r="D13" i="3" s="1"/>
  <c r="C7" i="6"/>
  <c r="C17" i="6" s="1"/>
  <c r="C8" i="6"/>
  <c r="C9" i="6"/>
  <c r="C10" i="6"/>
  <c r="C12" i="6"/>
  <c r="C13" i="6"/>
  <c r="C14" i="6"/>
  <c r="C15" i="6"/>
  <c r="C39" i="5"/>
  <c r="D9" i="5"/>
  <c r="D31" i="5" s="1"/>
  <c r="D30" i="5" s="1"/>
  <c r="D48" i="5" s="1"/>
  <c r="D32" i="5"/>
  <c r="D33" i="5"/>
  <c r="D34" i="5"/>
  <c r="D35" i="5"/>
  <c r="D36" i="5"/>
  <c r="D37" i="5"/>
  <c r="D38" i="5"/>
  <c r="D39" i="5"/>
  <c r="D40" i="5"/>
  <c r="C9" i="5"/>
  <c r="C8" i="5"/>
  <c r="C20" i="5"/>
  <c r="C19" i="5"/>
  <c r="C32" i="5"/>
  <c r="C33" i="5"/>
  <c r="C34" i="5"/>
  <c r="C35" i="5"/>
  <c r="C36" i="5"/>
  <c r="C37" i="5"/>
  <c r="C38" i="5"/>
  <c r="C40" i="5"/>
  <c r="C42" i="5"/>
  <c r="C41" i="5" s="1"/>
  <c r="C44" i="5"/>
  <c r="D14" i="6"/>
  <c r="D13" i="6"/>
  <c r="D16" i="6"/>
  <c r="D15" i="6"/>
  <c r="D12" i="6"/>
  <c r="D11" i="6"/>
  <c r="D10" i="6"/>
  <c r="D9" i="6"/>
  <c r="D8" i="6"/>
  <c r="D7" i="6"/>
  <c r="D17" i="6"/>
  <c r="B23" i="3"/>
  <c r="B25" i="3"/>
  <c r="B26" i="3"/>
  <c r="B24" i="3"/>
  <c r="B22" i="3"/>
  <c r="B27" i="3" s="1"/>
  <c r="D23" i="3"/>
  <c r="D25" i="3"/>
  <c r="D24" i="3" s="1"/>
  <c r="D27" i="3" s="1"/>
  <c r="D26" i="3"/>
  <c r="D22" i="3"/>
  <c r="E23" i="3"/>
  <c r="E25" i="3"/>
  <c r="E26" i="3"/>
  <c r="E24" i="3"/>
  <c r="E22" i="3"/>
  <c r="E27" i="3" s="1"/>
  <c r="B17" i="3"/>
  <c r="B20" i="3"/>
  <c r="D17" i="3"/>
  <c r="D20" i="3" s="1"/>
  <c r="E17" i="3"/>
  <c r="E20" i="3"/>
  <c r="B10" i="3"/>
  <c r="B13" i="3" s="1"/>
  <c r="E10" i="3"/>
  <c r="E13" i="3"/>
  <c r="D8" i="5"/>
  <c r="F8" i="5"/>
  <c r="C25" i="3"/>
  <c r="C26" i="3"/>
  <c r="C24" i="3" s="1"/>
  <c r="C27" i="3" s="1"/>
  <c r="C23" i="3"/>
  <c r="C22" i="3"/>
  <c r="C17" i="3"/>
  <c r="C20" i="3" s="1"/>
  <c r="C10" i="3"/>
  <c r="C13" i="3"/>
  <c r="F20" i="4"/>
  <c r="F9" i="4" s="1"/>
  <c r="F37" i="4" s="1"/>
  <c r="F25" i="4"/>
  <c r="E20" i="4"/>
  <c r="E9" i="4" s="1"/>
  <c r="E37" i="4" s="1"/>
  <c r="E25" i="4"/>
  <c r="D20" i="4"/>
  <c r="D9" i="4" s="1"/>
  <c r="D37" i="4" s="1"/>
  <c r="D25" i="4"/>
  <c r="C9" i="4"/>
  <c r="C37" i="4" s="1"/>
  <c r="C25" i="4"/>
  <c r="F36" i="4"/>
  <c r="E36" i="4"/>
  <c r="D36" i="4"/>
  <c r="C36" i="4"/>
  <c r="F30" i="4"/>
  <c r="E30" i="4"/>
  <c r="D30" i="4"/>
  <c r="C30" i="4"/>
  <c r="C24" i="4"/>
  <c r="C31" i="5"/>
  <c r="C30" i="5" s="1"/>
  <c r="E8" i="5"/>
  <c r="C48" i="5" l="1"/>
</calcChain>
</file>

<file path=xl/sharedStrings.xml><?xml version="1.0" encoding="utf-8"?>
<sst xmlns="http://schemas.openxmlformats.org/spreadsheetml/2006/main" count="186" uniqueCount="107">
  <si>
    <t>Додаток 1</t>
  </si>
  <si>
    <t>Показник</t>
  </si>
  <si>
    <t>Загальний фонд</t>
  </si>
  <si>
    <t>Доходи (з трансфертами)</t>
  </si>
  <si>
    <t>Видатки (з трансфертами)</t>
  </si>
  <si>
    <t>Кредитування усього, у тому числі:</t>
  </si>
  <si>
    <t>- надання кредитів з бюджету</t>
  </si>
  <si>
    <t>- повернення кредитів до бюджету</t>
  </si>
  <si>
    <t>Фінансування (дефіцит "-" / профіцит "+")</t>
  </si>
  <si>
    <t>Спеціальний фонд</t>
  </si>
  <si>
    <t>Разом</t>
  </si>
  <si>
    <t>Додаток 2</t>
  </si>
  <si>
    <t>Додаток 3</t>
  </si>
  <si>
    <t>Найменування</t>
  </si>
  <si>
    <t>Х</t>
  </si>
  <si>
    <t>Усього</t>
  </si>
  <si>
    <t>Додаток 4</t>
  </si>
  <si>
    <t>Найменування головного розпорядника коштів місцевого бюджету</t>
  </si>
  <si>
    <t>Основні показники міського бюджету на 2019-2022 роки</t>
  </si>
  <si>
    <t>Код ТПКВКМБ</t>
  </si>
  <si>
    <t xml:space="preserve">Код відомчої класифікації </t>
  </si>
  <si>
    <t>Загальний фонд, у т.ч.:</t>
  </si>
  <si>
    <t>0100</t>
  </si>
  <si>
    <t>Державне управління</t>
  </si>
  <si>
    <t>1000</t>
  </si>
  <si>
    <t>Освіта</t>
  </si>
  <si>
    <t>2000</t>
  </si>
  <si>
    <t>Охорона здоров’я</t>
  </si>
  <si>
    <t>3000</t>
  </si>
  <si>
    <t>Соціальний захист та соціальне забезпечення</t>
  </si>
  <si>
    <t>4000</t>
  </si>
  <si>
    <t>Культура і мистецтво</t>
  </si>
  <si>
    <t>5000</t>
  </si>
  <si>
    <t>Фізична культура і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</si>
  <si>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</si>
  <si>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</si>
  <si>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</si>
  <si>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</si>
  <si>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</si>
  <si>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</si>
  <si>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</si>
  <si>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</si>
  <si>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2. Кредитування</t>
  </si>
  <si>
    <t>Забезпечення гарантійних зобов'язань за позичальників, що отримали кредити під місцеві гарантії</t>
  </si>
  <si>
    <t>0200000</t>
  </si>
  <si>
    <t>0600000</t>
  </si>
  <si>
    <t>Виконавчий комітет Чернівецької міської ради</t>
  </si>
  <si>
    <t>Управління освіти Чернівецької міської ради</t>
  </si>
  <si>
    <t>0700000</t>
  </si>
  <si>
    <t>Управління забезпечення медичного обслуговування у сфері охорони здоров'я Чернівецької міської ради</t>
  </si>
  <si>
    <t>Департамент праці та соціального захисту населення Чернівецької міської ради</t>
  </si>
  <si>
    <t>0800000</t>
  </si>
  <si>
    <t>Управління культури Чернівецької міської ради</t>
  </si>
  <si>
    <t>Управління по фізичній культурі та спорту Чернівецької міської ради</t>
  </si>
  <si>
    <t>Департамент житлово-комунального господарства Чернівецької міської ради</t>
  </si>
  <si>
    <t>Департамент містобудівного комплексу Чернівецької міської ради</t>
  </si>
  <si>
    <t>Департамент розвитку Чернівецької міської ради</t>
  </si>
  <si>
    <t>Фінансове управління Чернівецької міської ради</t>
  </si>
  <si>
    <t>Доходи міського бюджету на 2019 - 2022 роки</t>
  </si>
  <si>
    <t>Код</t>
  </si>
  <si>
    <t>2020 рік                (проєкт)</t>
  </si>
  <si>
    <t>2021 рік                (прогноз)</t>
  </si>
  <si>
    <t>2022 рік                      (прогноз)</t>
  </si>
  <si>
    <t>Загальний фонд - всього</t>
  </si>
  <si>
    <t>у тому числі:</t>
  </si>
  <si>
    <t>Доходи без урахування міжбюджетних трансфертів, у тому числі:</t>
  </si>
  <si>
    <t>Податок та збір на доходи фізичних осіб</t>
  </si>
  <si>
    <t xml:space="preserve">Податок на прибуток підприємств та фінансових установ комунальної власності </t>
  </si>
  <si>
    <t>14021900       14031900</t>
  </si>
  <si>
    <t>Частина акцизного податку з виробленого в Україні пального та з ввезеного на митну територію України пального, що зараховується до бюджетів місцевого самоврядування</t>
  </si>
  <si>
    <t xml:space="preserve">Акцизний податок з реалізації суб'єктами господарювання роздрібної торгівлі підакцизних товарів </t>
  </si>
  <si>
    <t xml:space="preserve">Місцеві податки </t>
  </si>
  <si>
    <t>Частина чистого прибутку (доходу) комунальних унітарних підприємств та їх об'єднань, що вилучається до відповідного місцевого бюджету</t>
  </si>
  <si>
    <t>Плата за надання інших адміністративних послуг</t>
  </si>
  <si>
    <t xml:space="preserve">Надходження від орендної плати за користування цілісним майновим комплексом та іншим майном, що перебуває в комунальній власності </t>
  </si>
  <si>
    <t>Міжбюджетні трансферти, у тому числі:</t>
  </si>
  <si>
    <t xml:space="preserve">Освітня субвенція з державного бюджету місцевим бюджетам </t>
  </si>
  <si>
    <t>Медична субвенція</t>
  </si>
  <si>
    <t xml:space="preserve">41050100             41050200            41050300        41050400      41050500        41050700         41050900                           </t>
  </si>
  <si>
    <t xml:space="preserve">Субвенції з місцевих бюджетів іншим місцевим бюджетам на виконання програм соціального захисту </t>
  </si>
  <si>
    <t>Спеціальний фонд – всього</t>
  </si>
  <si>
    <r>
      <t>Екологічний податок</t>
    </r>
    <r>
      <rPr>
        <sz val="12"/>
        <rFont val="Times New Roman"/>
        <family val="1"/>
        <charset val="204"/>
      </rPr>
      <t> </t>
    </r>
  </si>
  <si>
    <t>Власні надходження бюджетних установ</t>
  </si>
  <si>
    <t>Бюджет розвитку, у тому числі:</t>
  </si>
  <si>
    <t>Надходження коштів пайової участі у розвитку інфраструктури населеного пункту</t>
  </si>
  <si>
    <r>
      <t xml:space="preserve">Кошти від відчуження майна, що належить Автономній Республіці Крим та майна, що перебуває в комунальній власності  </t>
    </r>
    <r>
      <rPr>
        <i/>
        <sz val="12"/>
        <rFont val="Times New Roman"/>
        <family val="1"/>
        <charset val="204"/>
      </rPr>
      <t> </t>
    </r>
  </si>
  <si>
    <r>
      <t>Кошти від продажу землі</t>
    </r>
    <r>
      <rPr>
        <i/>
        <sz val="12"/>
        <rFont val="Times New Roman"/>
        <family val="1"/>
        <charset val="204"/>
      </rPr>
      <t xml:space="preserve">  </t>
    </r>
  </si>
  <si>
    <r>
      <t>Цільові фонди, утворені Верховною Радою Автономної Республіки Крим, органами місцевого самоврядування та місцевими органами виконавчої влади</t>
    </r>
    <r>
      <rPr>
        <sz val="12"/>
        <rFont val="Times New Roman"/>
        <family val="1"/>
        <charset val="204"/>
      </rPr>
      <t xml:space="preserve">  </t>
    </r>
  </si>
  <si>
    <t>РАЗОМ ДОХОДІВ (без трансфертів)</t>
  </si>
  <si>
    <t>РАЗОМ ДОХОДІВ</t>
  </si>
  <si>
    <t>Найменування згідно з Класифікацією доходів бюджету</t>
  </si>
  <si>
    <t>Спеціальний фонд, у т. ч.:</t>
  </si>
  <si>
    <t>Разом видатки, у т. ч.:</t>
  </si>
  <si>
    <t>Повернення пільгових довгострокових кредитів, наданих молодим сім҆ям та одиноким молодим громадянам на будівництво/придбання житла</t>
  </si>
  <si>
    <t>Надання пільгових довгострокових кредитів молодим сім҆ям та одиноким молодим громадянам на будівництво/придбання житла</t>
  </si>
  <si>
    <t>(тис. грн.)</t>
  </si>
  <si>
    <t xml:space="preserve">(тис. грн.) </t>
  </si>
  <si>
    <t>2019 рік (уточнений план)</t>
  </si>
  <si>
    <t>2020 рік (проєкт)</t>
  </si>
  <si>
    <t>2021 рік (прогноз)</t>
  </si>
  <si>
    <t>2022 рік (прогноз)</t>
  </si>
  <si>
    <t>Видатки та надання кредитів головних розпорядників коштів міського бюджету                                                 на 2019-2022 роки</t>
  </si>
  <si>
    <t>Видатки та надання кредитів міського бюджету за функціональною ознакою                                                    на 2019-2022 роки</t>
  </si>
  <si>
    <t>А. Бабюк</t>
  </si>
  <si>
    <t>Секретар виконавчого комітету Чернівецької міської ради</t>
  </si>
  <si>
    <r>
      <t xml:space="preserve">до прогнозу міського бюджету міста Чернівців на 2021-2022 роки, схваленого рішенням виконавчого комітету міської ради   
</t>
    </r>
    <r>
      <rPr>
        <u/>
        <sz val="14"/>
        <rFont val="Times New Roman"/>
        <family val="1"/>
        <charset val="204"/>
      </rPr>
      <t xml:space="preserve"> 28.07.2020</t>
    </r>
    <r>
      <rPr>
        <sz val="14"/>
        <rFont val="Times New Roman"/>
        <family val="1"/>
        <charset val="204"/>
      </rPr>
      <t xml:space="preserve"> № </t>
    </r>
    <r>
      <rPr>
        <u/>
        <sz val="14"/>
        <rFont val="Times New Roman"/>
        <family val="1"/>
        <charset val="204"/>
      </rPr>
      <t>323/17</t>
    </r>
  </si>
  <si>
    <r>
      <t xml:space="preserve">до прогнозу міського бюджету міста Чернівців на 2021-2022 роки, схваленого рішенням виконавчого комітету міської ради   
</t>
    </r>
    <r>
      <rPr>
        <u/>
        <sz val="14"/>
        <rFont val="Times New Roman"/>
        <family val="1"/>
        <charset val="204"/>
      </rPr>
      <t>28.07.2020 № 323/17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</si>
</sst>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200" formatCode="#,##0.0"/>
    <numFmt numFmtId="201" formatCode="0.0"/>
  </numFmts>
  <fonts count="22" x14ac:knownFonts="1">
    <font>
      <sz val="10"/>
      <name val="Arial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Arial"/>
    </font>
    <font>
      <b/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name val="Times New Roman Cyr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Arial"/>
    </font>
    <font>
      <b/>
      <sz val="10"/>
      <name val="Arial"/>
    </font>
    <font>
      <sz val="10"/>
      <name val="Arial"/>
    </font>
    <font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79">
    <xf numFmtId="0" fontId="0" fillId="0" borderId="0" xfId="0"/>
    <xf numFmtId="0" fontId="1" fillId="0" borderId="0" xfId="0" applyFont="1" applyAlignment="1">
      <alignment horizontal="center" wrapText="1"/>
    </xf>
    <xf numFmtId="0" fontId="2" fillId="0" borderId="0" xfId="0" applyFont="1"/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5" fillId="0" borderId="0" xfId="0" applyFont="1"/>
    <xf numFmtId="0" fontId="2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/>
    <xf numFmtId="0" fontId="8" fillId="0" borderId="0" xfId="0" applyFont="1" applyFill="1"/>
    <xf numFmtId="0" fontId="1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/>
    </xf>
    <xf numFmtId="0" fontId="6" fillId="0" borderId="2" xfId="0" applyFont="1" applyFill="1" applyBorder="1" applyAlignment="1">
      <alignment horizontal="justify" wrapText="1"/>
    </xf>
    <xf numFmtId="200" fontId="6" fillId="0" borderId="1" xfId="0" applyNumberFormat="1" applyFont="1" applyFill="1" applyBorder="1" applyAlignment="1">
      <alignment horizontal="center"/>
    </xf>
    <xf numFmtId="0" fontId="12" fillId="0" borderId="2" xfId="0" applyFont="1" applyBorder="1" applyAlignment="1">
      <alignment horizontal="center" vertical="top"/>
    </xf>
    <xf numFmtId="0" fontId="12" fillId="0" borderId="2" xfId="0" applyFont="1" applyFill="1" applyBorder="1" applyAlignment="1">
      <alignment horizontal="justify" wrapText="1"/>
    </xf>
    <xf numFmtId="200" fontId="2" fillId="0" borderId="1" xfId="0" applyNumberFormat="1" applyFont="1" applyFill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2" fillId="0" borderId="2" xfId="0" applyFont="1" applyFill="1" applyBorder="1" applyAlignment="1">
      <alignment horizontal="justify" wrapText="1"/>
    </xf>
    <xf numFmtId="0" fontId="11" fillId="0" borderId="1" xfId="0" applyFont="1" applyBorder="1" applyAlignment="1">
      <alignment horizontal="center" wrapText="1"/>
    </xf>
    <xf numFmtId="0" fontId="11" fillId="0" borderId="1" xfId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justify" wrapText="1"/>
    </xf>
    <xf numFmtId="0" fontId="2" fillId="0" borderId="2" xfId="0" applyFont="1" applyFill="1" applyBorder="1" applyAlignment="1">
      <alignment horizontal="justify" vertical="center" wrapText="1"/>
    </xf>
    <xf numFmtId="0" fontId="14" fillId="0" borderId="1" xfId="0" applyFont="1" applyBorder="1" applyAlignment="1">
      <alignment horizontal="center"/>
    </xf>
    <xf numFmtId="0" fontId="15" fillId="0" borderId="0" xfId="0" applyFont="1"/>
    <xf numFmtId="0" fontId="16" fillId="0" borderId="2" xfId="0" applyFont="1" applyFill="1" applyBorder="1" applyAlignment="1">
      <alignment horizontal="justify" wrapText="1"/>
    </xf>
    <xf numFmtId="200" fontId="16" fillId="0" borderId="1" xfId="0" applyNumberFormat="1" applyFont="1" applyFill="1" applyBorder="1" applyAlignment="1">
      <alignment horizontal="center"/>
    </xf>
    <xf numFmtId="0" fontId="17" fillId="0" borderId="1" xfId="0" applyFont="1" applyBorder="1" applyAlignment="1">
      <alignment horizontal="center"/>
    </xf>
    <xf numFmtId="200" fontId="12" fillId="0" borderId="1" xfId="0" applyNumberFormat="1" applyFont="1" applyFill="1" applyBorder="1" applyAlignment="1">
      <alignment horizontal="center"/>
    </xf>
    <xf numFmtId="200" fontId="8" fillId="0" borderId="0" xfId="0" applyNumberFormat="1" applyFont="1"/>
    <xf numFmtId="0" fontId="6" fillId="0" borderId="1" xfId="0" applyFont="1" applyFill="1" applyBorder="1" applyAlignment="1">
      <alignment horizontal="justify" wrapText="1"/>
    </xf>
    <xf numFmtId="0" fontId="11" fillId="0" borderId="2" xfId="0" applyFont="1" applyFill="1" applyBorder="1" applyAlignment="1">
      <alignment horizontal="center"/>
    </xf>
    <xf numFmtId="201" fontId="8" fillId="0" borderId="0" xfId="0" applyNumberFormat="1" applyFont="1"/>
    <xf numFmtId="200" fontId="2" fillId="0" borderId="1" xfId="0" applyNumberFormat="1" applyFont="1" applyBorder="1" applyAlignment="1">
      <alignment vertical="center" wrapText="1"/>
    </xf>
    <xf numFmtId="200" fontId="2" fillId="0" borderId="1" xfId="0" applyNumberFormat="1" applyFont="1" applyBorder="1" applyAlignment="1">
      <alignment horizontal="right" vertical="center" wrapText="1"/>
    </xf>
    <xf numFmtId="200" fontId="2" fillId="0" borderId="0" xfId="0" applyNumberFormat="1" applyFont="1" applyAlignment="1">
      <alignment vertical="center"/>
    </xf>
    <xf numFmtId="200" fontId="2" fillId="0" borderId="1" xfId="0" applyNumberFormat="1" applyFont="1" applyFill="1" applyBorder="1" applyAlignment="1">
      <alignment horizontal="right" vertical="center" wrapText="1"/>
    </xf>
    <xf numFmtId="200" fontId="0" fillId="0" borderId="0" xfId="0" applyNumberFormat="1"/>
    <xf numFmtId="0" fontId="10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201" fontId="0" fillId="0" borderId="0" xfId="0" applyNumberFormat="1"/>
    <xf numFmtId="200" fontId="6" fillId="0" borderId="1" xfId="0" applyNumberFormat="1" applyFont="1" applyBorder="1" applyAlignment="1">
      <alignment vertical="center" wrapText="1"/>
    </xf>
    <xf numFmtId="200" fontId="6" fillId="0" borderId="1" xfId="0" applyNumberFormat="1" applyFont="1" applyBorder="1" applyAlignment="1">
      <alignment horizontal="right" vertical="center" wrapText="1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2" fillId="0" borderId="0" xfId="0" applyFont="1" applyFill="1"/>
    <xf numFmtId="0" fontId="20" fillId="0" borderId="0" xfId="0" applyFont="1" applyAlignment="1">
      <alignment vertic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Fill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0" fillId="0" borderId="0" xfId="0" applyAlignment="1"/>
    <xf numFmtId="0" fontId="6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2" fillId="0" borderId="0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_ОБЛАСТІ 2002 РІЙОНИ 200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0"/>
  <sheetViews>
    <sheetView workbookViewId="0">
      <selection activeCell="D2" sqref="D2:E2"/>
    </sheetView>
  </sheetViews>
  <sheetFormatPr defaultRowHeight="12.75" x14ac:dyDescent="0.2"/>
  <cols>
    <col min="1" max="1" width="39.5703125" customWidth="1"/>
    <col min="2" max="5" width="16.5703125" customWidth="1"/>
  </cols>
  <sheetData>
    <row r="1" spans="1:5" ht="18.75" x14ac:dyDescent="0.3">
      <c r="A1" s="2"/>
      <c r="B1" s="2"/>
      <c r="C1" s="2"/>
      <c r="D1" s="74" t="s">
        <v>0</v>
      </c>
      <c r="E1" s="74"/>
    </row>
    <row r="2" spans="1:5" ht="109.15" customHeight="1" x14ac:dyDescent="0.3">
      <c r="A2" s="1"/>
      <c r="B2" s="2"/>
      <c r="C2" s="2"/>
      <c r="D2" s="73" t="s">
        <v>105</v>
      </c>
      <c r="E2" s="73"/>
    </row>
    <row r="3" spans="1:5" ht="38.450000000000003" customHeight="1" x14ac:dyDescent="0.3">
      <c r="A3" s="75" t="s">
        <v>18</v>
      </c>
      <c r="B3" s="75"/>
      <c r="C3" s="75"/>
      <c r="D3" s="75"/>
      <c r="E3" s="75"/>
    </row>
    <row r="4" spans="1:5" ht="19.5" x14ac:dyDescent="0.35">
      <c r="A4" s="4"/>
      <c r="B4" s="2"/>
      <c r="C4" s="2"/>
      <c r="D4" s="2"/>
      <c r="E4" s="2"/>
    </row>
    <row r="5" spans="1:5" ht="18.75" x14ac:dyDescent="0.3">
      <c r="A5" s="2"/>
      <c r="B5" s="2"/>
      <c r="C5" s="2"/>
      <c r="D5" s="2"/>
      <c r="E5" s="63" t="s">
        <v>95</v>
      </c>
    </row>
    <row r="6" spans="1:5" s="7" customFormat="1" ht="56.45" customHeight="1" x14ac:dyDescent="0.2">
      <c r="A6" s="6" t="s">
        <v>1</v>
      </c>
      <c r="B6" s="6" t="s">
        <v>97</v>
      </c>
      <c r="C6" s="6" t="s">
        <v>60</v>
      </c>
      <c r="D6" s="6" t="s">
        <v>61</v>
      </c>
      <c r="E6" s="6" t="s">
        <v>62</v>
      </c>
    </row>
    <row r="7" spans="1:5" s="7" customFormat="1" ht="22.9" customHeight="1" x14ac:dyDescent="0.2">
      <c r="A7" s="71" t="s">
        <v>2</v>
      </c>
      <c r="B7" s="72"/>
      <c r="C7" s="72"/>
      <c r="D7" s="72"/>
      <c r="E7" s="72"/>
    </row>
    <row r="8" spans="1:5" s="7" customFormat="1" ht="25.9" customHeight="1" x14ac:dyDescent="0.2">
      <c r="A8" s="8" t="s">
        <v>3</v>
      </c>
      <c r="B8" s="51">
        <v>2533343.9</v>
      </c>
      <c r="C8" s="51">
        <v>2190630.9</v>
      </c>
      <c r="D8" s="51">
        <v>2277092.2000000002</v>
      </c>
      <c r="E8" s="51">
        <v>2479035.9</v>
      </c>
    </row>
    <row r="9" spans="1:5" s="7" customFormat="1" ht="25.9" customHeight="1" x14ac:dyDescent="0.2">
      <c r="A9" s="8" t="s">
        <v>4</v>
      </c>
      <c r="B9" s="51">
        <v>2270106</v>
      </c>
      <c r="C9" s="51">
        <v>1927540</v>
      </c>
      <c r="D9" s="51">
        <v>1940148.6</v>
      </c>
      <c r="E9" s="51">
        <v>2039034.9</v>
      </c>
    </row>
    <row r="10" spans="1:5" s="7" customFormat="1" ht="25.9" customHeight="1" x14ac:dyDescent="0.2">
      <c r="A10" s="8" t="s">
        <v>5</v>
      </c>
      <c r="B10" s="51">
        <f>SUM(B11:B12)</f>
        <v>2572</v>
      </c>
      <c r="C10" s="51">
        <f>SUM(C11:C12)</f>
        <v>3000</v>
      </c>
      <c r="D10" s="51">
        <f>SUM(D11:D12)</f>
        <v>3240</v>
      </c>
      <c r="E10" s="51">
        <f>SUM(E11:E12)</f>
        <v>3437.6</v>
      </c>
    </row>
    <row r="11" spans="1:5" s="7" customFormat="1" ht="25.9" customHeight="1" x14ac:dyDescent="0.2">
      <c r="A11" s="8" t="s">
        <v>6</v>
      </c>
      <c r="B11" s="51">
        <v>2572</v>
      </c>
      <c r="C11" s="51">
        <v>3000</v>
      </c>
      <c r="D11" s="51">
        <v>3240</v>
      </c>
      <c r="E11" s="51">
        <v>3437.6</v>
      </c>
    </row>
    <row r="12" spans="1:5" s="7" customFormat="1" ht="25.9" customHeight="1" x14ac:dyDescent="0.2">
      <c r="A12" s="8" t="s">
        <v>7</v>
      </c>
      <c r="B12" s="51"/>
      <c r="C12" s="51"/>
      <c r="D12" s="51"/>
      <c r="E12" s="51"/>
    </row>
    <row r="13" spans="1:5" s="7" customFormat="1" ht="37.5" x14ac:dyDescent="0.2">
      <c r="A13" s="8" t="s">
        <v>8</v>
      </c>
      <c r="B13" s="51">
        <f>SUM(B8-B9-B10)</f>
        <v>260665.89999999991</v>
      </c>
      <c r="C13" s="51">
        <f>SUM(C8-C9-C10)</f>
        <v>260090.89999999991</v>
      </c>
      <c r="D13" s="51">
        <f>SUM(D8-D9-D10)</f>
        <v>333703.60000000009</v>
      </c>
      <c r="E13" s="51">
        <f>SUM(E8-E9-E10)</f>
        <v>436563.4</v>
      </c>
    </row>
    <row r="14" spans="1:5" s="7" customFormat="1" ht="21" customHeight="1" x14ac:dyDescent="0.2">
      <c r="A14" s="71" t="s">
        <v>9</v>
      </c>
      <c r="B14" s="72"/>
      <c r="C14" s="72"/>
      <c r="D14" s="72"/>
      <c r="E14" s="72"/>
    </row>
    <row r="15" spans="1:5" s="7" customFormat="1" ht="27" customHeight="1" x14ac:dyDescent="0.2">
      <c r="A15" s="8" t="s">
        <v>3</v>
      </c>
      <c r="B15" s="51">
        <v>176034.8</v>
      </c>
      <c r="C15" s="51">
        <v>84672.3</v>
      </c>
      <c r="D15" s="51">
        <v>76664.3</v>
      </c>
      <c r="E15" s="51">
        <v>73094.899999999994</v>
      </c>
    </row>
    <row r="16" spans="1:5" s="7" customFormat="1" ht="27" customHeight="1" x14ac:dyDescent="0.2">
      <c r="A16" s="8" t="s">
        <v>4</v>
      </c>
      <c r="B16" s="51">
        <v>634016</v>
      </c>
      <c r="C16" s="51">
        <v>382105.8</v>
      </c>
      <c r="D16" s="51">
        <v>356511.7</v>
      </c>
      <c r="E16" s="51">
        <v>455560.3</v>
      </c>
    </row>
    <row r="17" spans="1:5" s="7" customFormat="1" ht="27" customHeight="1" x14ac:dyDescent="0.2">
      <c r="A17" s="8" t="s">
        <v>5</v>
      </c>
      <c r="B17" s="51">
        <f>SUM(B18:B19)</f>
        <v>6173</v>
      </c>
      <c r="C17" s="51">
        <f>SUM(C18:C19)</f>
        <v>21877.4</v>
      </c>
      <c r="D17" s="51">
        <f>SUM(D18:D19)</f>
        <v>24456.2</v>
      </c>
      <c r="E17" s="51">
        <f>SUM(E18:E19)</f>
        <v>24098</v>
      </c>
    </row>
    <row r="18" spans="1:5" s="7" customFormat="1" ht="27" customHeight="1" x14ac:dyDescent="0.2">
      <c r="A18" s="8" t="s">
        <v>6</v>
      </c>
      <c r="B18" s="51">
        <v>6618</v>
      </c>
      <c r="C18" s="51">
        <v>22462.5</v>
      </c>
      <c r="D18" s="51">
        <v>25251.3</v>
      </c>
      <c r="E18" s="51">
        <v>25090.7</v>
      </c>
    </row>
    <row r="19" spans="1:5" s="7" customFormat="1" ht="27" customHeight="1" x14ac:dyDescent="0.2">
      <c r="A19" s="8" t="s">
        <v>7</v>
      </c>
      <c r="B19" s="51">
        <v>-445</v>
      </c>
      <c r="C19" s="51">
        <v>-585.1</v>
      </c>
      <c r="D19" s="51">
        <v>-795.1</v>
      </c>
      <c r="E19" s="51">
        <v>-992.7</v>
      </c>
    </row>
    <row r="20" spans="1:5" s="7" customFormat="1" ht="37.5" x14ac:dyDescent="0.2">
      <c r="A20" s="8" t="s">
        <v>8</v>
      </c>
      <c r="B20" s="51">
        <f>SUM(B15-B16-B17)</f>
        <v>-464154.2</v>
      </c>
      <c r="C20" s="51">
        <f>SUM(C15-C16-C17)</f>
        <v>-319310.90000000002</v>
      </c>
      <c r="D20" s="51">
        <f>SUM(D15-D16-D17)</f>
        <v>-304303.60000000003</v>
      </c>
      <c r="E20" s="51">
        <f>SUM(E15-E16-E17)</f>
        <v>-406563.4</v>
      </c>
    </row>
    <row r="21" spans="1:5" s="62" customFormat="1" ht="19.149999999999999" customHeight="1" x14ac:dyDescent="0.2">
      <c r="A21" s="71" t="s">
        <v>10</v>
      </c>
      <c r="B21" s="72"/>
      <c r="C21" s="72"/>
      <c r="D21" s="72"/>
      <c r="E21" s="72"/>
    </row>
    <row r="22" spans="1:5" s="64" customFormat="1" ht="27" customHeight="1" x14ac:dyDescent="0.2">
      <c r="A22" s="8" t="s">
        <v>3</v>
      </c>
      <c r="B22" s="51">
        <f t="shared" ref="B22:E23" si="0">B8+B15</f>
        <v>2709378.6999999997</v>
      </c>
      <c r="C22" s="51">
        <f t="shared" si="0"/>
        <v>2275303.1999999997</v>
      </c>
      <c r="D22" s="51">
        <f t="shared" si="0"/>
        <v>2353756.5</v>
      </c>
      <c r="E22" s="51">
        <f t="shared" si="0"/>
        <v>2552130.7999999998</v>
      </c>
    </row>
    <row r="23" spans="1:5" s="64" customFormat="1" ht="27" customHeight="1" x14ac:dyDescent="0.2">
      <c r="A23" s="8" t="s">
        <v>4</v>
      </c>
      <c r="B23" s="51">
        <f t="shared" si="0"/>
        <v>2904122</v>
      </c>
      <c r="C23" s="51">
        <f t="shared" si="0"/>
        <v>2309645.7999999998</v>
      </c>
      <c r="D23" s="51">
        <f t="shared" si="0"/>
        <v>2296660.3000000003</v>
      </c>
      <c r="E23" s="51">
        <f t="shared" si="0"/>
        <v>2494595.1999999997</v>
      </c>
    </row>
    <row r="24" spans="1:5" s="64" customFormat="1" ht="27" customHeight="1" x14ac:dyDescent="0.2">
      <c r="A24" s="8" t="s">
        <v>5</v>
      </c>
      <c r="B24" s="51">
        <f>SUM(B25:B26)</f>
        <v>8745</v>
      </c>
      <c r="C24" s="51">
        <f>SUM(C25:C26)</f>
        <v>24877.4</v>
      </c>
      <c r="D24" s="51">
        <f>SUM(D25:D26)</f>
        <v>27696.2</v>
      </c>
      <c r="E24" s="51">
        <f>SUM(E25:E26)</f>
        <v>27535.599999999999</v>
      </c>
    </row>
    <row r="25" spans="1:5" s="64" customFormat="1" ht="26.45" customHeight="1" x14ac:dyDescent="0.2">
      <c r="A25" s="8" t="s">
        <v>6</v>
      </c>
      <c r="B25" s="51">
        <f t="shared" ref="B25:E26" si="1">B11+B18</f>
        <v>9190</v>
      </c>
      <c r="C25" s="51">
        <f t="shared" si="1"/>
        <v>25462.5</v>
      </c>
      <c r="D25" s="51">
        <f t="shared" si="1"/>
        <v>28491.3</v>
      </c>
      <c r="E25" s="51">
        <f t="shared" si="1"/>
        <v>28528.3</v>
      </c>
    </row>
    <row r="26" spans="1:5" s="64" customFormat="1" ht="26.45" customHeight="1" x14ac:dyDescent="0.2">
      <c r="A26" s="8" t="s">
        <v>7</v>
      </c>
      <c r="B26" s="51">
        <f t="shared" si="1"/>
        <v>-445</v>
      </c>
      <c r="C26" s="51">
        <f t="shared" si="1"/>
        <v>-585.1</v>
      </c>
      <c r="D26" s="51">
        <f t="shared" si="1"/>
        <v>-795.1</v>
      </c>
      <c r="E26" s="51">
        <f t="shared" si="1"/>
        <v>-992.7</v>
      </c>
    </row>
    <row r="27" spans="1:5" s="64" customFormat="1" ht="37.5" x14ac:dyDescent="0.2">
      <c r="A27" s="8" t="s">
        <v>8</v>
      </c>
      <c r="B27" s="51">
        <f>SUM(B22-B23-B24)</f>
        <v>-203488.30000000028</v>
      </c>
      <c r="C27" s="51">
        <f>SUM(C22-C23-C24)</f>
        <v>-59220.000000000095</v>
      </c>
      <c r="D27" s="51">
        <f>SUM(D22-D23-D24)</f>
        <v>29399.99999999972</v>
      </c>
      <c r="E27" s="51">
        <f>SUM(E22-E23-E24)</f>
        <v>30000.000000000095</v>
      </c>
    </row>
    <row r="30" spans="1:5" ht="18.75" x14ac:dyDescent="0.3">
      <c r="A30" s="69" t="s">
        <v>104</v>
      </c>
      <c r="B30" s="70"/>
      <c r="E30" s="2" t="s">
        <v>103</v>
      </c>
    </row>
  </sheetData>
  <mergeCells count="6">
    <mergeCell ref="A14:E14"/>
    <mergeCell ref="A21:E21"/>
    <mergeCell ref="D2:E2"/>
    <mergeCell ref="D1:E1"/>
    <mergeCell ref="A3:E3"/>
    <mergeCell ref="A7:E7"/>
  </mergeCells>
  <phoneticPr fontId="0" type="noConversion"/>
  <pageMargins left="0.98425196850393704" right="0.39370078740157483" top="0.59055118110236227" bottom="0.59055118110236227" header="0.51181102362204722" footer="0.51181102362204722"/>
  <pageSetup paperSize="9" scale="8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workbookViewId="0">
      <selection activeCell="E2" sqref="E2:F2"/>
    </sheetView>
  </sheetViews>
  <sheetFormatPr defaultRowHeight="12.75" x14ac:dyDescent="0.2"/>
  <cols>
    <col min="1" max="1" width="12.28515625" style="24" customWidth="1"/>
    <col min="2" max="2" width="61.28515625" style="24" customWidth="1"/>
    <col min="3" max="3" width="18.7109375" style="24" customWidth="1"/>
    <col min="4" max="4" width="16.85546875" style="24" customWidth="1"/>
    <col min="5" max="5" width="16.7109375" style="24" customWidth="1"/>
    <col min="6" max="6" width="17" style="24" customWidth="1"/>
    <col min="7" max="16384" width="9.140625" style="24"/>
  </cols>
  <sheetData>
    <row r="1" spans="1:6" s="23" customFormat="1" ht="18.75" customHeight="1" x14ac:dyDescent="0.2">
      <c r="A1" s="22"/>
      <c r="B1" s="22"/>
      <c r="C1" s="22"/>
      <c r="D1" s="22"/>
      <c r="E1" s="78" t="s">
        <v>11</v>
      </c>
      <c r="F1" s="78"/>
    </row>
    <row r="2" spans="1:6" customFormat="1" ht="109.15" customHeight="1" x14ac:dyDescent="0.3">
      <c r="A2" s="1"/>
      <c r="B2" s="2"/>
      <c r="C2" s="2"/>
      <c r="D2" s="24"/>
      <c r="E2" s="73" t="s">
        <v>106</v>
      </c>
      <c r="F2" s="73"/>
    </row>
    <row r="3" spans="1:6" ht="18.75" customHeight="1" x14ac:dyDescent="0.2"/>
    <row r="4" spans="1:6" x14ac:dyDescent="0.2">
      <c r="A4" s="76" t="s">
        <v>58</v>
      </c>
      <c r="B4" s="76"/>
      <c r="C4" s="76"/>
      <c r="D4" s="76"/>
      <c r="E4" s="77"/>
      <c r="F4" s="77"/>
    </row>
    <row r="5" spans="1:6" ht="21" customHeight="1" x14ac:dyDescent="0.2">
      <c r="A5" s="77"/>
      <c r="B5" s="77"/>
      <c r="C5" s="77"/>
      <c r="D5" s="77"/>
      <c r="E5" s="77"/>
      <c r="F5" s="77"/>
    </row>
    <row r="6" spans="1:6" ht="21" customHeight="1" x14ac:dyDescent="0.3">
      <c r="A6" s="56"/>
      <c r="B6" s="56"/>
      <c r="C6" s="56"/>
      <c r="D6" s="56"/>
      <c r="E6" s="56"/>
      <c r="F6" s="56"/>
    </row>
    <row r="7" spans="1:6" ht="19.5" customHeight="1" x14ac:dyDescent="0.3">
      <c r="B7" s="65"/>
      <c r="C7" s="66"/>
      <c r="D7" s="66"/>
      <c r="E7" s="2"/>
      <c r="F7" s="67" t="s">
        <v>96</v>
      </c>
    </row>
    <row r="8" spans="1:6" ht="71.25" customHeight="1" x14ac:dyDescent="0.2">
      <c r="A8" s="26" t="s">
        <v>59</v>
      </c>
      <c r="B8" s="68" t="s">
        <v>90</v>
      </c>
      <c r="C8" s="6" t="s">
        <v>97</v>
      </c>
      <c r="D8" s="6" t="s">
        <v>60</v>
      </c>
      <c r="E8" s="6" t="s">
        <v>61</v>
      </c>
      <c r="F8" s="6" t="s">
        <v>62</v>
      </c>
    </row>
    <row r="9" spans="1:6" ht="21" customHeight="1" x14ac:dyDescent="0.3">
      <c r="A9" s="27"/>
      <c r="B9" s="28" t="s">
        <v>63</v>
      </c>
      <c r="C9" s="29">
        <f>C11+C20</f>
        <v>2533343.89</v>
      </c>
      <c r="D9" s="29">
        <f>D11+D20</f>
        <v>2190630.9</v>
      </c>
      <c r="E9" s="29">
        <f>E11+E20</f>
        <v>2277092.2000000002</v>
      </c>
      <c r="F9" s="29">
        <f>F11+F20</f>
        <v>2479035.9</v>
      </c>
    </row>
    <row r="10" spans="1:6" ht="18.75" x14ac:dyDescent="0.3">
      <c r="A10" s="30"/>
      <c r="B10" s="31" t="s">
        <v>64</v>
      </c>
      <c r="C10" s="32"/>
      <c r="D10" s="32"/>
      <c r="E10" s="32"/>
      <c r="F10" s="32"/>
    </row>
    <row r="11" spans="1:6" ht="36" customHeight="1" x14ac:dyDescent="0.3">
      <c r="A11" s="30"/>
      <c r="B11" s="28" t="s">
        <v>65</v>
      </c>
      <c r="C11" s="29">
        <v>1577579.5</v>
      </c>
      <c r="D11" s="29">
        <v>1788070</v>
      </c>
      <c r="E11" s="29">
        <v>1880600</v>
      </c>
      <c r="F11" s="29">
        <v>2056100</v>
      </c>
    </row>
    <row r="12" spans="1:6" ht="20.45" customHeight="1" x14ac:dyDescent="0.3">
      <c r="A12" s="33">
        <v>11010000</v>
      </c>
      <c r="B12" s="34" t="s">
        <v>66</v>
      </c>
      <c r="C12" s="32">
        <v>924929.6</v>
      </c>
      <c r="D12" s="32">
        <v>1090100</v>
      </c>
      <c r="E12" s="32">
        <v>1234213.5</v>
      </c>
      <c r="F12" s="32">
        <v>1390428</v>
      </c>
    </row>
    <row r="13" spans="1:6" ht="38.25" customHeight="1" x14ac:dyDescent="0.3">
      <c r="A13" s="33">
        <v>11020200</v>
      </c>
      <c r="B13" s="34" t="s">
        <v>67</v>
      </c>
      <c r="C13" s="32">
        <v>3400</v>
      </c>
      <c r="D13" s="32">
        <v>3970</v>
      </c>
      <c r="E13" s="32">
        <v>4010</v>
      </c>
      <c r="F13" s="32">
        <v>4175</v>
      </c>
    </row>
    <row r="14" spans="1:6" ht="73.5" customHeight="1" x14ac:dyDescent="0.3">
      <c r="A14" s="35" t="s">
        <v>68</v>
      </c>
      <c r="B14" s="34" t="s">
        <v>69</v>
      </c>
      <c r="C14" s="32">
        <v>54500</v>
      </c>
      <c r="D14" s="32">
        <v>50600</v>
      </c>
      <c r="E14" s="32"/>
      <c r="F14" s="32"/>
    </row>
    <row r="15" spans="1:6" ht="37.5" customHeight="1" x14ac:dyDescent="0.3">
      <c r="A15" s="36">
        <v>14040000</v>
      </c>
      <c r="B15" s="34" t="s">
        <v>70</v>
      </c>
      <c r="C15" s="32">
        <v>100342.39999999999</v>
      </c>
      <c r="D15" s="32">
        <v>88000</v>
      </c>
      <c r="E15" s="32">
        <v>88000</v>
      </c>
      <c r="F15" s="32">
        <v>88000</v>
      </c>
    </row>
    <row r="16" spans="1:6" ht="22.15" customHeight="1" x14ac:dyDescent="0.3">
      <c r="A16" s="33">
        <v>18000000</v>
      </c>
      <c r="B16" s="34" t="s">
        <v>71</v>
      </c>
      <c r="C16" s="32">
        <v>419583</v>
      </c>
      <c r="D16" s="32">
        <v>480243.7</v>
      </c>
      <c r="E16" s="32">
        <v>486380.5</v>
      </c>
      <c r="F16" s="32">
        <v>503610.2</v>
      </c>
    </row>
    <row r="17" spans="1:8" ht="56.25" customHeight="1" x14ac:dyDescent="0.3">
      <c r="A17" s="33">
        <v>21010300</v>
      </c>
      <c r="B17" s="34" t="s">
        <v>72</v>
      </c>
      <c r="C17" s="32">
        <v>2160</v>
      </c>
      <c r="D17" s="32">
        <v>2460</v>
      </c>
      <c r="E17" s="32">
        <v>2765</v>
      </c>
      <c r="F17" s="32">
        <v>2925</v>
      </c>
    </row>
    <row r="18" spans="1:8" ht="19.149999999999999" customHeight="1" x14ac:dyDescent="0.3">
      <c r="A18" s="33">
        <v>22012500</v>
      </c>
      <c r="B18" s="34" t="s">
        <v>73</v>
      </c>
      <c r="C18" s="32">
        <v>27656.1</v>
      </c>
      <c r="D18" s="32">
        <v>27615</v>
      </c>
      <c r="E18" s="32">
        <v>28240</v>
      </c>
      <c r="F18" s="32">
        <v>28765</v>
      </c>
    </row>
    <row r="19" spans="1:8" ht="56.45" customHeight="1" x14ac:dyDescent="0.3">
      <c r="A19" s="37">
        <v>22080400</v>
      </c>
      <c r="B19" s="34" t="s">
        <v>74</v>
      </c>
      <c r="C19" s="32">
        <v>31000</v>
      </c>
      <c r="D19" s="32">
        <v>31000</v>
      </c>
      <c r="E19" s="32">
        <v>32000</v>
      </c>
      <c r="F19" s="32">
        <v>33000</v>
      </c>
    </row>
    <row r="20" spans="1:8" ht="18.75" customHeight="1" x14ac:dyDescent="0.3">
      <c r="A20" s="38"/>
      <c r="B20" s="28" t="s">
        <v>75</v>
      </c>
      <c r="C20" s="29">
        <v>955764.39</v>
      </c>
      <c r="D20" s="29">
        <f>D21+D23+D24</f>
        <v>402560.89999999997</v>
      </c>
      <c r="E20" s="29">
        <f>E21+E23+E24</f>
        <v>396492.2</v>
      </c>
      <c r="F20" s="29">
        <f>F21+F23+F24</f>
        <v>422935.9</v>
      </c>
    </row>
    <row r="21" spans="1:8" ht="34.5" customHeight="1" x14ac:dyDescent="0.3">
      <c r="A21" s="38">
        <v>41033900</v>
      </c>
      <c r="B21" s="34" t="s">
        <v>76</v>
      </c>
      <c r="C21" s="32">
        <v>310037</v>
      </c>
      <c r="D21" s="32">
        <v>350860.79999999999</v>
      </c>
      <c r="E21" s="32">
        <v>396492.2</v>
      </c>
      <c r="F21" s="32">
        <v>422935.9</v>
      </c>
    </row>
    <row r="22" spans="1:8" ht="22.9" hidden="1" customHeight="1" x14ac:dyDescent="0.3">
      <c r="A22" s="37">
        <v>41020100</v>
      </c>
      <c r="B22" s="39"/>
      <c r="C22" s="32"/>
      <c r="D22" s="32"/>
      <c r="E22" s="32"/>
      <c r="F22" s="32"/>
    </row>
    <row r="23" spans="1:8" ht="22.9" customHeight="1" x14ac:dyDescent="0.3">
      <c r="A23" s="37">
        <v>41034200</v>
      </c>
      <c r="B23" s="34" t="s">
        <v>77</v>
      </c>
      <c r="C23" s="32">
        <v>189604.2</v>
      </c>
      <c r="D23" s="32">
        <v>51700.1</v>
      </c>
      <c r="E23" s="32"/>
      <c r="F23" s="32"/>
    </row>
    <row r="24" spans="1:8" ht="114.75" customHeight="1" x14ac:dyDescent="0.3">
      <c r="A24" s="35" t="s">
        <v>78</v>
      </c>
      <c r="B24" s="40" t="s">
        <v>79</v>
      </c>
      <c r="C24" s="32">
        <f>98995.25+522.84+303607.2+815.05+3035.86+1693.9+4080.1</f>
        <v>412750.2</v>
      </c>
      <c r="D24" s="32"/>
      <c r="E24" s="32"/>
      <c r="F24" s="32"/>
    </row>
    <row r="25" spans="1:8" s="42" customFormat="1" ht="18.75" x14ac:dyDescent="0.3">
      <c r="A25" s="41"/>
      <c r="B25" s="28" t="s">
        <v>80</v>
      </c>
      <c r="C25" s="29">
        <f>C27+C35</f>
        <v>176034.8</v>
      </c>
      <c r="D25" s="29">
        <f>D27+D35</f>
        <v>84672.3</v>
      </c>
      <c r="E25" s="29">
        <f>E27+E35</f>
        <v>76664.312999999995</v>
      </c>
      <c r="F25" s="29">
        <f>F27+F35</f>
        <v>73094.913</v>
      </c>
    </row>
    <row r="26" spans="1:8" s="42" customFormat="1" ht="18.75" x14ac:dyDescent="0.3">
      <c r="A26" s="41"/>
      <c r="B26" s="31" t="s">
        <v>64</v>
      </c>
      <c r="C26" s="29"/>
      <c r="D26" s="29"/>
      <c r="E26" s="29"/>
      <c r="F26" s="29"/>
    </row>
    <row r="27" spans="1:8" ht="37.5" x14ac:dyDescent="0.3">
      <c r="A27" s="37"/>
      <c r="B27" s="28" t="s">
        <v>65</v>
      </c>
      <c r="C27" s="29">
        <v>156539.29999999999</v>
      </c>
      <c r="D27" s="29">
        <v>84672.3</v>
      </c>
      <c r="E27" s="29">
        <v>76664.312999999995</v>
      </c>
      <c r="F27" s="29">
        <v>73094.913</v>
      </c>
    </row>
    <row r="28" spans="1:8" ht="18.75" x14ac:dyDescent="0.3">
      <c r="A28" s="33">
        <v>19010000</v>
      </c>
      <c r="B28" s="34" t="s">
        <v>81</v>
      </c>
      <c r="C28" s="32">
        <v>441</v>
      </c>
      <c r="D28" s="32">
        <v>300</v>
      </c>
      <c r="E28" s="32">
        <v>300</v>
      </c>
      <c r="F28" s="32">
        <v>300</v>
      </c>
    </row>
    <row r="29" spans="1:8" ht="22.15" customHeight="1" x14ac:dyDescent="0.3">
      <c r="A29" s="38">
        <v>25000000</v>
      </c>
      <c r="B29" s="34" t="s">
        <v>82</v>
      </c>
      <c r="C29" s="32">
        <v>103367.7</v>
      </c>
      <c r="D29" s="32">
        <v>48015.425000000003</v>
      </c>
      <c r="E29" s="32">
        <v>49408.800000000003</v>
      </c>
      <c r="F29" s="32">
        <v>52040.5</v>
      </c>
    </row>
    <row r="30" spans="1:8" ht="19.5" x14ac:dyDescent="0.35">
      <c r="A30" s="38"/>
      <c r="B30" s="43" t="s">
        <v>83</v>
      </c>
      <c r="C30" s="44">
        <f>C31+C32+C33</f>
        <v>41890</v>
      </c>
      <c r="D30" s="44">
        <f>D31+D32+D33</f>
        <v>27800</v>
      </c>
      <c r="E30" s="44">
        <f>E31+E32+E33</f>
        <v>18400</v>
      </c>
      <c r="F30" s="44">
        <f>F31+F32+F33</f>
        <v>12350</v>
      </c>
    </row>
    <row r="31" spans="1:8" ht="37.5" customHeight="1" x14ac:dyDescent="0.3">
      <c r="A31" s="45">
        <v>24170000</v>
      </c>
      <c r="B31" s="31" t="s">
        <v>84</v>
      </c>
      <c r="C31" s="46">
        <v>15750</v>
      </c>
      <c r="D31" s="46">
        <v>7000</v>
      </c>
      <c r="E31" s="46">
        <v>5000</v>
      </c>
      <c r="F31" s="46">
        <v>4350</v>
      </c>
    </row>
    <row r="32" spans="1:8" ht="55.5" customHeight="1" x14ac:dyDescent="0.3">
      <c r="A32" s="45">
        <v>31030000</v>
      </c>
      <c r="B32" s="31" t="s">
        <v>85</v>
      </c>
      <c r="C32" s="46">
        <v>10210</v>
      </c>
      <c r="D32" s="46">
        <v>2800</v>
      </c>
      <c r="E32" s="46">
        <v>2900</v>
      </c>
      <c r="F32" s="46">
        <v>3000</v>
      </c>
      <c r="H32" s="47"/>
    </row>
    <row r="33" spans="1:6" ht="22.5" customHeight="1" x14ac:dyDescent="0.3">
      <c r="A33" s="45">
        <v>33010000</v>
      </c>
      <c r="B33" s="31" t="s">
        <v>86</v>
      </c>
      <c r="C33" s="46">
        <v>15930</v>
      </c>
      <c r="D33" s="46">
        <v>18000</v>
      </c>
      <c r="E33" s="46">
        <v>10500</v>
      </c>
      <c r="F33" s="46">
        <v>5000</v>
      </c>
    </row>
    <row r="34" spans="1:6" ht="52.5" customHeight="1" x14ac:dyDescent="0.3">
      <c r="A34" s="37">
        <v>50110000</v>
      </c>
      <c r="B34" s="34" t="s">
        <v>87</v>
      </c>
      <c r="C34" s="32">
        <v>10282</v>
      </c>
      <c r="D34" s="32">
        <v>8500</v>
      </c>
      <c r="E34" s="32">
        <v>8500</v>
      </c>
      <c r="F34" s="32">
        <v>8350</v>
      </c>
    </row>
    <row r="35" spans="1:6" ht="21.75" customHeight="1" x14ac:dyDescent="0.3">
      <c r="A35" s="33"/>
      <c r="B35" s="48" t="s">
        <v>41</v>
      </c>
      <c r="C35" s="29">
        <v>19495.5</v>
      </c>
      <c r="D35" s="32"/>
      <c r="E35" s="32"/>
      <c r="F35" s="32"/>
    </row>
    <row r="36" spans="1:6" ht="21" customHeight="1" x14ac:dyDescent="0.3">
      <c r="A36" s="33"/>
      <c r="B36" s="48" t="s">
        <v>88</v>
      </c>
      <c r="C36" s="29">
        <f>C11+C27</f>
        <v>1734118.8</v>
      </c>
      <c r="D36" s="29">
        <f>D11+D27</f>
        <v>1872742.3</v>
      </c>
      <c r="E36" s="29">
        <f>E11+E27</f>
        <v>1957264.3130000001</v>
      </c>
      <c r="F36" s="29">
        <f>F11+F27</f>
        <v>2129194.9130000002</v>
      </c>
    </row>
    <row r="37" spans="1:6" s="25" customFormat="1" ht="24.75" customHeight="1" x14ac:dyDescent="0.3">
      <c r="A37" s="49"/>
      <c r="B37" s="48" t="s">
        <v>89</v>
      </c>
      <c r="C37" s="29">
        <f>C9+C25</f>
        <v>2709378.69</v>
      </c>
      <c r="D37" s="29">
        <f>D9+D25</f>
        <v>2275303.1999999997</v>
      </c>
      <c r="E37" s="29">
        <f>E9+E25</f>
        <v>2353756.5130000003</v>
      </c>
      <c r="F37" s="29">
        <f>F9+F25</f>
        <v>2552130.8130000001</v>
      </c>
    </row>
    <row r="38" spans="1:6" ht="14.45" customHeight="1" x14ac:dyDescent="0.2"/>
    <row r="39" spans="1:6" ht="16.899999999999999" customHeight="1" x14ac:dyDescent="0.2">
      <c r="B39" s="50"/>
      <c r="C39" s="50"/>
      <c r="D39" s="50"/>
      <c r="E39" s="50"/>
      <c r="F39" s="50"/>
    </row>
    <row r="40" spans="1:6" customFormat="1" ht="18.75" x14ac:dyDescent="0.3">
      <c r="A40" s="69" t="s">
        <v>104</v>
      </c>
      <c r="B40" s="70"/>
      <c r="E40" s="2" t="s">
        <v>103</v>
      </c>
    </row>
    <row r="42" spans="1:6" x14ac:dyDescent="0.2">
      <c r="E42" s="47"/>
      <c r="F42" s="47"/>
    </row>
  </sheetData>
  <mergeCells count="3">
    <mergeCell ref="A4:F5"/>
    <mergeCell ref="E2:F2"/>
    <mergeCell ref="E1:F1"/>
  </mergeCells>
  <phoneticPr fontId="0" type="noConversion"/>
  <pageMargins left="0.98425196850393704" right="0.39370078740157483" top="0.39370078740157483" bottom="0.39370078740157483" header="0.51181102362204722" footer="0.51181102362204722"/>
  <pageSetup paperSize="9" scale="6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1"/>
  <sheetViews>
    <sheetView workbookViewId="0">
      <selection activeCell="H4" sqref="H4"/>
    </sheetView>
  </sheetViews>
  <sheetFormatPr defaultRowHeight="12.75" x14ac:dyDescent="0.2"/>
  <cols>
    <col min="1" max="1" width="15.5703125" customWidth="1"/>
    <col min="2" max="2" width="47" customWidth="1"/>
    <col min="3" max="6" width="16.140625" customWidth="1"/>
  </cols>
  <sheetData>
    <row r="1" spans="1:6" ht="18.75" x14ac:dyDescent="0.3">
      <c r="A1" s="2"/>
      <c r="B1" s="2"/>
      <c r="C1" s="2"/>
      <c r="D1" s="2"/>
      <c r="E1" s="74" t="s">
        <v>12</v>
      </c>
      <c r="F1" s="74"/>
    </row>
    <row r="2" spans="1:6" ht="132" customHeight="1" x14ac:dyDescent="0.3">
      <c r="A2" s="1"/>
      <c r="B2" s="2"/>
      <c r="C2" s="2"/>
      <c r="D2" s="24"/>
      <c r="E2" s="73" t="s">
        <v>106</v>
      </c>
      <c r="F2" s="73"/>
    </row>
    <row r="3" spans="1:6" ht="18.75" x14ac:dyDescent="0.3">
      <c r="A3" s="2"/>
      <c r="B3" s="2"/>
      <c r="C3" s="2"/>
      <c r="D3" s="2"/>
      <c r="F3" s="3"/>
    </row>
    <row r="4" spans="1:6" s="9" customFormat="1" ht="37.9" customHeight="1" x14ac:dyDescent="0.3">
      <c r="A4" s="75" t="s">
        <v>102</v>
      </c>
      <c r="B4" s="75"/>
      <c r="C4" s="75"/>
      <c r="D4" s="75"/>
      <c r="E4" s="75"/>
      <c r="F4" s="75"/>
    </row>
    <row r="5" spans="1:6" s="9" customFormat="1" ht="20.45" customHeight="1" x14ac:dyDescent="0.3">
      <c r="A5" s="1"/>
      <c r="B5" s="1"/>
      <c r="C5" s="1"/>
      <c r="D5" s="1"/>
      <c r="E5" s="1"/>
      <c r="F5" s="1"/>
    </row>
    <row r="6" spans="1:6" s="9" customFormat="1" ht="18.75" x14ac:dyDescent="0.3">
      <c r="F6" s="5" t="s">
        <v>95</v>
      </c>
    </row>
    <row r="7" spans="1:6" s="10" customFormat="1" ht="56.25" x14ac:dyDescent="0.2">
      <c r="A7" s="6" t="s">
        <v>19</v>
      </c>
      <c r="B7" s="6" t="s">
        <v>13</v>
      </c>
      <c r="C7" s="6" t="s">
        <v>97</v>
      </c>
      <c r="D7" s="6" t="s">
        <v>98</v>
      </c>
      <c r="E7" s="6" t="s">
        <v>99</v>
      </c>
      <c r="F7" s="6" t="s">
        <v>100</v>
      </c>
    </row>
    <row r="8" spans="1:6" s="10" customFormat="1" ht="18.75" x14ac:dyDescent="0.2">
      <c r="A8" s="14"/>
      <c r="B8" s="13" t="s">
        <v>21</v>
      </c>
      <c r="C8" s="59">
        <f>SUM(C9:C18)</f>
        <v>2270105.9999999995</v>
      </c>
      <c r="D8" s="59">
        <f>SUM(D9:D18)</f>
        <v>1927539.9999999998</v>
      </c>
      <c r="E8" s="59">
        <f>SUM(E9:E18)</f>
        <v>1940148.5999999996</v>
      </c>
      <c r="F8" s="59">
        <f>SUM(F9:F18)</f>
        <v>2039034.9000000004</v>
      </c>
    </row>
    <row r="9" spans="1:6" s="10" customFormat="1" ht="18.75" x14ac:dyDescent="0.2">
      <c r="A9" s="14" t="s">
        <v>22</v>
      </c>
      <c r="B9" s="15" t="s">
        <v>23</v>
      </c>
      <c r="C9" s="51">
        <f>142250.4+20250.9</f>
        <v>162501.29999999999</v>
      </c>
      <c r="D9" s="51">
        <f>162973.4+21908.1</f>
        <v>184881.5</v>
      </c>
      <c r="E9" s="51">
        <f>163821.7+23332.7</f>
        <v>187154.40000000002</v>
      </c>
      <c r="F9" s="51">
        <f>164626.8+25041.7</f>
        <v>189668.5</v>
      </c>
    </row>
    <row r="10" spans="1:6" s="10" customFormat="1" ht="18.75" x14ac:dyDescent="0.2">
      <c r="A10" s="14" t="s">
        <v>24</v>
      </c>
      <c r="B10" s="15" t="s">
        <v>25</v>
      </c>
      <c r="C10" s="51">
        <v>980912.4</v>
      </c>
      <c r="D10" s="51">
        <v>1050409.2</v>
      </c>
      <c r="E10" s="51">
        <f>743395.8+396492.2</f>
        <v>1139888</v>
      </c>
      <c r="F10" s="51">
        <f>795962.4+422935.9</f>
        <v>1218898.3</v>
      </c>
    </row>
    <row r="11" spans="1:6" s="10" customFormat="1" ht="18.75" x14ac:dyDescent="0.2">
      <c r="A11" s="14" t="s">
        <v>26</v>
      </c>
      <c r="B11" s="15" t="s">
        <v>27</v>
      </c>
      <c r="C11" s="51">
        <v>285688.7</v>
      </c>
      <c r="D11" s="51">
        <v>91953.2</v>
      </c>
      <c r="E11" s="51">
        <v>25968.1</v>
      </c>
      <c r="F11" s="51">
        <v>27595.3</v>
      </c>
    </row>
    <row r="12" spans="1:6" s="10" customFormat="1" ht="37.5" x14ac:dyDescent="0.2">
      <c r="A12" s="14" t="s">
        <v>28</v>
      </c>
      <c r="B12" s="15" t="s">
        <v>29</v>
      </c>
      <c r="C12" s="51">
        <v>535547.4</v>
      </c>
      <c r="D12" s="51">
        <v>139087.9</v>
      </c>
      <c r="E12" s="51">
        <v>147461.20000000001</v>
      </c>
      <c r="F12" s="51">
        <v>155784.6</v>
      </c>
    </row>
    <row r="13" spans="1:6" s="10" customFormat="1" ht="18.75" x14ac:dyDescent="0.2">
      <c r="A13" s="14" t="s">
        <v>30</v>
      </c>
      <c r="B13" s="15" t="s">
        <v>31</v>
      </c>
      <c r="C13" s="51">
        <v>26737.7</v>
      </c>
      <c r="D13" s="51">
        <v>28457.7</v>
      </c>
      <c r="E13" s="51">
        <v>30638.7</v>
      </c>
      <c r="F13" s="51">
        <v>32845.5</v>
      </c>
    </row>
    <row r="14" spans="1:6" s="10" customFormat="1" ht="18.75" x14ac:dyDescent="0.2">
      <c r="A14" s="14" t="s">
        <v>32</v>
      </c>
      <c r="B14" s="15" t="s">
        <v>33</v>
      </c>
      <c r="C14" s="51">
        <v>19499.099999999999</v>
      </c>
      <c r="D14" s="51">
        <v>25376.7</v>
      </c>
      <c r="E14" s="51">
        <v>27332.2</v>
      </c>
      <c r="F14" s="51">
        <v>29335</v>
      </c>
    </row>
    <row r="15" spans="1:6" s="10" customFormat="1" ht="18.75" x14ac:dyDescent="0.2">
      <c r="A15" s="14" t="s">
        <v>34</v>
      </c>
      <c r="B15" s="15" t="s">
        <v>35</v>
      </c>
      <c r="C15" s="51">
        <v>101580.5</v>
      </c>
      <c r="D15" s="51">
        <v>171732.8</v>
      </c>
      <c r="E15" s="51">
        <v>179119.9</v>
      </c>
      <c r="F15" s="51">
        <v>171306.1</v>
      </c>
    </row>
    <row r="16" spans="1:6" s="10" customFormat="1" ht="18.75" x14ac:dyDescent="0.2">
      <c r="A16" s="14" t="s">
        <v>36</v>
      </c>
      <c r="B16" s="15" t="s">
        <v>37</v>
      </c>
      <c r="C16" s="51">
        <v>117131.4</v>
      </c>
      <c r="D16" s="51">
        <v>197889.5</v>
      </c>
      <c r="E16" s="51">
        <v>161263</v>
      </c>
      <c r="F16" s="51">
        <v>171085.1</v>
      </c>
    </row>
    <row r="17" spans="1:6" s="10" customFormat="1" ht="18.75" x14ac:dyDescent="0.2">
      <c r="A17" s="14" t="s">
        <v>38</v>
      </c>
      <c r="B17" s="15" t="s">
        <v>39</v>
      </c>
      <c r="C17" s="51">
        <v>32349.1</v>
      </c>
      <c r="D17" s="51">
        <v>30963</v>
      </c>
      <c r="E17" s="51">
        <v>33403.199999999997</v>
      </c>
      <c r="F17" s="51">
        <v>33117.1</v>
      </c>
    </row>
    <row r="18" spans="1:6" s="10" customFormat="1" ht="18.75" x14ac:dyDescent="0.2">
      <c r="A18" s="16" t="s">
        <v>40</v>
      </c>
      <c r="B18" s="15" t="s">
        <v>41</v>
      </c>
      <c r="C18" s="51">
        <v>8158.4</v>
      </c>
      <c r="D18" s="51">
        <v>6788.5</v>
      </c>
      <c r="E18" s="51">
        <v>7919.9</v>
      </c>
      <c r="F18" s="51">
        <v>9399.4</v>
      </c>
    </row>
    <row r="19" spans="1:6" s="10" customFormat="1" ht="18.75" x14ac:dyDescent="0.2">
      <c r="A19" s="16"/>
      <c r="B19" s="13" t="s">
        <v>91</v>
      </c>
      <c r="C19" s="59">
        <f>SUM(C20:C29)</f>
        <v>634016.00000000012</v>
      </c>
      <c r="D19" s="59">
        <f>SUM(D20:D29)</f>
        <v>382105.8</v>
      </c>
      <c r="E19" s="59">
        <f>SUM(E20:E29)</f>
        <v>356511.69999999995</v>
      </c>
      <c r="F19" s="59">
        <f>SUM(F20:F29)</f>
        <v>455560.30000000005</v>
      </c>
    </row>
    <row r="20" spans="1:6" s="10" customFormat="1" ht="18.75" x14ac:dyDescent="0.2">
      <c r="A20" s="14" t="s">
        <v>22</v>
      </c>
      <c r="B20" s="15" t="s">
        <v>23</v>
      </c>
      <c r="C20" s="51">
        <f>508.1+600</f>
        <v>1108.0999999999999</v>
      </c>
      <c r="D20" s="51">
        <f>1500+600</f>
        <v>2100</v>
      </c>
      <c r="E20" s="51"/>
      <c r="F20" s="51"/>
    </row>
    <row r="21" spans="1:6" s="10" customFormat="1" ht="18.75" x14ac:dyDescent="0.2">
      <c r="A21" s="14" t="s">
        <v>24</v>
      </c>
      <c r="B21" s="15" t="s">
        <v>25</v>
      </c>
      <c r="C21" s="51">
        <v>216210.3</v>
      </c>
      <c r="D21" s="51">
        <v>120818.2</v>
      </c>
      <c r="E21" s="51">
        <v>55534.1</v>
      </c>
      <c r="F21" s="51">
        <v>60978.400000000001</v>
      </c>
    </row>
    <row r="22" spans="1:6" s="10" customFormat="1" ht="18.75" x14ac:dyDescent="0.2">
      <c r="A22" s="14" t="s">
        <v>26</v>
      </c>
      <c r="B22" s="15" t="s">
        <v>27</v>
      </c>
      <c r="C22" s="51">
        <v>16365.7</v>
      </c>
      <c r="D22" s="51">
        <v>9596.6</v>
      </c>
      <c r="E22" s="51"/>
      <c r="F22" s="51">
        <v>10000</v>
      </c>
    </row>
    <row r="23" spans="1:6" s="10" customFormat="1" ht="37.5" x14ac:dyDescent="0.2">
      <c r="A23" s="14" t="s">
        <v>28</v>
      </c>
      <c r="B23" s="15" t="s">
        <v>29</v>
      </c>
      <c r="C23" s="51">
        <v>5666.3</v>
      </c>
      <c r="D23" s="51">
        <v>90</v>
      </c>
      <c r="E23" s="51">
        <v>90</v>
      </c>
      <c r="F23" s="51">
        <v>90</v>
      </c>
    </row>
    <row r="24" spans="1:6" s="10" customFormat="1" ht="18.75" x14ac:dyDescent="0.2">
      <c r="A24" s="14" t="s">
        <v>30</v>
      </c>
      <c r="B24" s="15" t="s">
        <v>31</v>
      </c>
      <c r="C24" s="51">
        <v>3867.1</v>
      </c>
      <c r="D24" s="51">
        <v>3344.1</v>
      </c>
      <c r="E24" s="51">
        <v>3534.7</v>
      </c>
      <c r="F24" s="51">
        <v>3722.1</v>
      </c>
    </row>
    <row r="25" spans="1:6" s="10" customFormat="1" ht="18.75" x14ac:dyDescent="0.2">
      <c r="A25" s="14" t="s">
        <v>32</v>
      </c>
      <c r="B25" s="15" t="s">
        <v>33</v>
      </c>
      <c r="C25" s="51">
        <v>1204.7</v>
      </c>
      <c r="D25" s="51">
        <v>250</v>
      </c>
      <c r="E25" s="51">
        <v>250</v>
      </c>
      <c r="F25" s="51">
        <v>250</v>
      </c>
    </row>
    <row r="26" spans="1:6" s="10" customFormat="1" ht="18.75" x14ac:dyDescent="0.2">
      <c r="A26" s="14" t="s">
        <v>34</v>
      </c>
      <c r="B26" s="15" t="s">
        <v>35</v>
      </c>
      <c r="C26" s="51">
        <v>32247.7</v>
      </c>
      <c r="D26" s="51">
        <v>32845.9</v>
      </c>
      <c r="E26" s="51">
        <v>4045.3</v>
      </c>
      <c r="F26" s="51">
        <v>5556.4</v>
      </c>
    </row>
    <row r="27" spans="1:6" s="10" customFormat="1" ht="18.75" x14ac:dyDescent="0.2">
      <c r="A27" s="14" t="s">
        <v>36</v>
      </c>
      <c r="B27" s="15" t="s">
        <v>37</v>
      </c>
      <c r="C27" s="51">
        <v>354125.2</v>
      </c>
      <c r="D27" s="51">
        <v>212711</v>
      </c>
      <c r="E27" s="51">
        <v>292707.59999999998</v>
      </c>
      <c r="F27" s="51">
        <v>374613.4</v>
      </c>
    </row>
    <row r="28" spans="1:6" s="10" customFormat="1" ht="18.75" x14ac:dyDescent="0.2">
      <c r="A28" s="14" t="s">
        <v>38</v>
      </c>
      <c r="B28" s="15" t="s">
        <v>39</v>
      </c>
      <c r="C28" s="51">
        <v>2770.9</v>
      </c>
      <c r="D28" s="51">
        <v>350</v>
      </c>
      <c r="E28" s="51">
        <v>350</v>
      </c>
      <c r="F28" s="51">
        <v>350</v>
      </c>
    </row>
    <row r="29" spans="1:6" s="10" customFormat="1" ht="18.75" x14ac:dyDescent="0.2">
      <c r="A29" s="16" t="s">
        <v>40</v>
      </c>
      <c r="B29" s="15" t="s">
        <v>41</v>
      </c>
      <c r="C29" s="51">
        <v>450</v>
      </c>
      <c r="D29" s="51"/>
      <c r="E29" s="51"/>
      <c r="F29" s="51"/>
    </row>
    <row r="30" spans="1:6" s="10" customFormat="1" ht="18.75" x14ac:dyDescent="0.2">
      <c r="A30" s="16"/>
      <c r="B30" s="13" t="s">
        <v>92</v>
      </c>
      <c r="C30" s="59">
        <f>SUM(C31:C40)</f>
        <v>2904122</v>
      </c>
      <c r="D30" s="59">
        <f>SUM(D31:D40)</f>
        <v>2309645.7999999998</v>
      </c>
      <c r="E30" s="59">
        <f>SUM(E31:E40)</f>
        <v>2296660.2999999998</v>
      </c>
      <c r="F30" s="59">
        <f>SUM(F31:F40)</f>
        <v>2494595.2000000002</v>
      </c>
    </row>
    <row r="31" spans="1:6" s="10" customFormat="1" ht="18.75" x14ac:dyDescent="0.2">
      <c r="A31" s="14" t="s">
        <v>22</v>
      </c>
      <c r="B31" s="15" t="s">
        <v>23</v>
      </c>
      <c r="C31" s="51">
        <f>C9+C20</f>
        <v>163609.4</v>
      </c>
      <c r="D31" s="51">
        <f>D9+D20</f>
        <v>186981.5</v>
      </c>
      <c r="E31" s="51">
        <f>E9+E20</f>
        <v>187154.40000000002</v>
      </c>
      <c r="F31" s="51">
        <f>F9+F20</f>
        <v>189668.5</v>
      </c>
    </row>
    <row r="32" spans="1:6" s="10" customFormat="1" ht="18.75" x14ac:dyDescent="0.2">
      <c r="A32" s="14" t="s">
        <v>24</v>
      </c>
      <c r="B32" s="15" t="s">
        <v>25</v>
      </c>
      <c r="C32" s="51">
        <f t="shared" ref="C32:F40" si="0">C10+C21</f>
        <v>1197122.7</v>
      </c>
      <c r="D32" s="51">
        <f t="shared" si="0"/>
        <v>1171227.3999999999</v>
      </c>
      <c r="E32" s="51">
        <f t="shared" si="0"/>
        <v>1195422.1000000001</v>
      </c>
      <c r="F32" s="51">
        <f t="shared" si="0"/>
        <v>1279876.7</v>
      </c>
    </row>
    <row r="33" spans="1:7" s="10" customFormat="1" ht="18.75" x14ac:dyDescent="0.2">
      <c r="A33" s="14" t="s">
        <v>26</v>
      </c>
      <c r="B33" s="15" t="s">
        <v>27</v>
      </c>
      <c r="C33" s="51">
        <f t="shared" si="0"/>
        <v>302054.40000000002</v>
      </c>
      <c r="D33" s="51">
        <f t="shared" si="0"/>
        <v>101549.8</v>
      </c>
      <c r="E33" s="51">
        <f t="shared" si="0"/>
        <v>25968.1</v>
      </c>
      <c r="F33" s="51">
        <f t="shared" si="0"/>
        <v>37595.300000000003</v>
      </c>
    </row>
    <row r="34" spans="1:7" s="10" customFormat="1" ht="37.5" x14ac:dyDescent="0.2">
      <c r="A34" s="14" t="s">
        <v>28</v>
      </c>
      <c r="B34" s="15" t="s">
        <v>29</v>
      </c>
      <c r="C34" s="51">
        <f t="shared" si="0"/>
        <v>541213.70000000007</v>
      </c>
      <c r="D34" s="51">
        <f t="shared" si="0"/>
        <v>139177.9</v>
      </c>
      <c r="E34" s="51">
        <f t="shared" si="0"/>
        <v>147551.20000000001</v>
      </c>
      <c r="F34" s="51">
        <f t="shared" si="0"/>
        <v>155874.6</v>
      </c>
    </row>
    <row r="35" spans="1:7" s="10" customFormat="1" ht="18.75" x14ac:dyDescent="0.2">
      <c r="A35" s="14" t="s">
        <v>30</v>
      </c>
      <c r="B35" s="15" t="s">
        <v>31</v>
      </c>
      <c r="C35" s="51">
        <f t="shared" si="0"/>
        <v>30604.799999999999</v>
      </c>
      <c r="D35" s="51">
        <f t="shared" si="0"/>
        <v>31801.8</v>
      </c>
      <c r="E35" s="51">
        <f t="shared" si="0"/>
        <v>34173.4</v>
      </c>
      <c r="F35" s="51">
        <f t="shared" si="0"/>
        <v>36567.599999999999</v>
      </c>
    </row>
    <row r="36" spans="1:7" s="10" customFormat="1" ht="18.75" x14ac:dyDescent="0.2">
      <c r="A36" s="14" t="s">
        <v>32</v>
      </c>
      <c r="B36" s="15" t="s">
        <v>33</v>
      </c>
      <c r="C36" s="51">
        <f t="shared" si="0"/>
        <v>20703.8</v>
      </c>
      <c r="D36" s="51">
        <f t="shared" si="0"/>
        <v>25626.7</v>
      </c>
      <c r="E36" s="51">
        <f t="shared" si="0"/>
        <v>27582.2</v>
      </c>
      <c r="F36" s="51">
        <f t="shared" si="0"/>
        <v>29585</v>
      </c>
    </row>
    <row r="37" spans="1:7" s="10" customFormat="1" ht="18.75" x14ac:dyDescent="0.2">
      <c r="A37" s="14" t="s">
        <v>34</v>
      </c>
      <c r="B37" s="15" t="s">
        <v>35</v>
      </c>
      <c r="C37" s="51">
        <f t="shared" si="0"/>
        <v>133828.20000000001</v>
      </c>
      <c r="D37" s="51">
        <f t="shared" si="0"/>
        <v>204578.69999999998</v>
      </c>
      <c r="E37" s="51">
        <f t="shared" si="0"/>
        <v>183165.19999999998</v>
      </c>
      <c r="F37" s="51">
        <f t="shared" si="0"/>
        <v>176862.5</v>
      </c>
    </row>
    <row r="38" spans="1:7" s="10" customFormat="1" ht="18.75" x14ac:dyDescent="0.2">
      <c r="A38" s="14" t="s">
        <v>36</v>
      </c>
      <c r="B38" s="15" t="s">
        <v>37</v>
      </c>
      <c r="C38" s="51">
        <f t="shared" si="0"/>
        <v>471256.6</v>
      </c>
      <c r="D38" s="51">
        <f t="shared" si="0"/>
        <v>410600.5</v>
      </c>
      <c r="E38" s="51">
        <f t="shared" si="0"/>
        <v>453970.6</v>
      </c>
      <c r="F38" s="51">
        <f t="shared" si="0"/>
        <v>545698.5</v>
      </c>
    </row>
    <row r="39" spans="1:7" s="10" customFormat="1" ht="18.75" x14ac:dyDescent="0.2">
      <c r="A39" s="14" t="s">
        <v>38</v>
      </c>
      <c r="B39" s="15" t="s">
        <v>39</v>
      </c>
      <c r="C39" s="51">
        <f>C17+C28</f>
        <v>35120</v>
      </c>
      <c r="D39" s="51">
        <f t="shared" si="0"/>
        <v>31313</v>
      </c>
      <c r="E39" s="51">
        <f t="shared" si="0"/>
        <v>33753.199999999997</v>
      </c>
      <c r="F39" s="51">
        <f t="shared" si="0"/>
        <v>33467.1</v>
      </c>
    </row>
    <row r="40" spans="1:7" s="10" customFormat="1" ht="18.75" x14ac:dyDescent="0.2">
      <c r="A40" s="16" t="s">
        <v>40</v>
      </c>
      <c r="B40" s="15" t="s">
        <v>41</v>
      </c>
      <c r="C40" s="51">
        <f t="shared" si="0"/>
        <v>8608.4</v>
      </c>
      <c r="D40" s="51">
        <f t="shared" si="0"/>
        <v>6788.5</v>
      </c>
      <c r="E40" s="51">
        <f t="shared" si="0"/>
        <v>7919.9</v>
      </c>
      <c r="F40" s="51">
        <f t="shared" si="0"/>
        <v>9399.4</v>
      </c>
    </row>
    <row r="41" spans="1:7" s="10" customFormat="1" ht="18.75" x14ac:dyDescent="0.2">
      <c r="A41" s="17"/>
      <c r="B41" s="19" t="s">
        <v>42</v>
      </c>
      <c r="C41" s="59">
        <f>C42+C44</f>
        <v>8745</v>
      </c>
      <c r="D41" s="59">
        <f>D42+D44</f>
        <v>24877.4</v>
      </c>
      <c r="E41" s="59">
        <f>E42+E44</f>
        <v>27696.2</v>
      </c>
      <c r="F41" s="59">
        <f>F42+F44</f>
        <v>27535.599999999999</v>
      </c>
    </row>
    <row r="42" spans="1:7" s="10" customFormat="1" ht="18.75" x14ac:dyDescent="0.2">
      <c r="A42" s="17"/>
      <c r="B42" s="18" t="s">
        <v>2</v>
      </c>
      <c r="C42" s="51">
        <f>C43</f>
        <v>2572</v>
      </c>
      <c r="D42" s="51">
        <f>D43</f>
        <v>3000</v>
      </c>
      <c r="E42" s="51">
        <f>E43</f>
        <v>3240</v>
      </c>
      <c r="F42" s="51">
        <f>F43</f>
        <v>3437.6</v>
      </c>
    </row>
    <row r="43" spans="1:7" s="10" customFormat="1" ht="75" x14ac:dyDescent="0.2">
      <c r="A43" s="6">
        <v>8821</v>
      </c>
      <c r="B43" s="18" t="s">
        <v>94</v>
      </c>
      <c r="C43" s="51">
        <v>2572</v>
      </c>
      <c r="D43" s="51">
        <v>3000</v>
      </c>
      <c r="E43" s="51">
        <v>3240</v>
      </c>
      <c r="F43" s="51">
        <v>3437.6</v>
      </c>
    </row>
    <row r="44" spans="1:7" s="10" customFormat="1" ht="18.75" x14ac:dyDescent="0.2">
      <c r="A44" s="17"/>
      <c r="B44" s="18" t="s">
        <v>9</v>
      </c>
      <c r="C44" s="51">
        <f>C45+C46+C47</f>
        <v>6173</v>
      </c>
      <c r="D44" s="51">
        <f>D45+D46+D47</f>
        <v>21877.4</v>
      </c>
      <c r="E44" s="51">
        <f>E45+E46+E47</f>
        <v>24456.2</v>
      </c>
      <c r="F44" s="51">
        <f>F45+F46+F47</f>
        <v>24098</v>
      </c>
      <c r="G44" s="53"/>
    </row>
    <row r="45" spans="1:7" s="10" customFormat="1" ht="75" x14ac:dyDescent="0.2">
      <c r="A45" s="6">
        <v>8821</v>
      </c>
      <c r="B45" s="18" t="s">
        <v>94</v>
      </c>
      <c r="C45" s="51">
        <v>428</v>
      </c>
      <c r="D45" s="51">
        <v>558.5</v>
      </c>
      <c r="E45" s="51">
        <v>755.3</v>
      </c>
      <c r="F45" s="51">
        <v>940.7</v>
      </c>
    </row>
    <row r="46" spans="1:7" s="10" customFormat="1" ht="93.75" x14ac:dyDescent="0.2">
      <c r="A46" s="6">
        <v>8822</v>
      </c>
      <c r="B46" s="18" t="s">
        <v>93</v>
      </c>
      <c r="C46" s="51">
        <v>-445</v>
      </c>
      <c r="D46" s="51">
        <v>-585.1</v>
      </c>
      <c r="E46" s="51">
        <v>-795.1</v>
      </c>
      <c r="F46" s="51">
        <v>-992.7</v>
      </c>
    </row>
    <row r="47" spans="1:7" s="10" customFormat="1" ht="56.25" x14ac:dyDescent="0.2">
      <c r="A47" s="6">
        <v>8881</v>
      </c>
      <c r="B47" s="20" t="s">
        <v>43</v>
      </c>
      <c r="C47" s="51">
        <v>6190</v>
      </c>
      <c r="D47" s="51">
        <v>21904</v>
      </c>
      <c r="E47" s="51">
        <v>24496</v>
      </c>
      <c r="F47" s="51">
        <v>24150</v>
      </c>
    </row>
    <row r="48" spans="1:7" s="10" customFormat="1" ht="18.75" x14ac:dyDescent="0.2">
      <c r="A48" s="6" t="s">
        <v>14</v>
      </c>
      <c r="B48" s="6" t="s">
        <v>15</v>
      </c>
      <c r="C48" s="59">
        <f>C30+C41</f>
        <v>2912867</v>
      </c>
      <c r="D48" s="59">
        <f>D30+D41</f>
        <v>2334523.1999999997</v>
      </c>
      <c r="E48" s="59">
        <f>E30+E41</f>
        <v>2324356.5</v>
      </c>
      <c r="F48" s="59">
        <f>F30+F41</f>
        <v>2522130.8000000003</v>
      </c>
    </row>
    <row r="49" spans="1:6" x14ac:dyDescent="0.2">
      <c r="D49" s="55"/>
      <c r="E49" s="55"/>
      <c r="F49" s="55"/>
    </row>
    <row r="51" spans="1:6" ht="18.75" x14ac:dyDescent="0.3">
      <c r="A51" s="69" t="s">
        <v>104</v>
      </c>
      <c r="B51" s="70"/>
      <c r="E51" s="2" t="s">
        <v>103</v>
      </c>
    </row>
  </sheetData>
  <mergeCells count="3">
    <mergeCell ref="A4:F4"/>
    <mergeCell ref="E2:F2"/>
    <mergeCell ref="E1:F1"/>
  </mergeCells>
  <phoneticPr fontId="0" type="noConversion"/>
  <pageMargins left="0.98425196850393704" right="0.39370078740157483" top="0.39370078740157483" bottom="0.43307086614173229" header="0.23622047244094491" footer="0.23622047244094491"/>
  <pageSetup paperSize="9" scale="6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tabSelected="1" workbookViewId="0">
      <selection activeCell="H2" sqref="H2"/>
    </sheetView>
  </sheetViews>
  <sheetFormatPr defaultRowHeight="12.75" x14ac:dyDescent="0.2"/>
  <cols>
    <col min="1" max="1" width="15.5703125" customWidth="1"/>
    <col min="2" max="2" width="41.85546875" customWidth="1"/>
    <col min="3" max="6" width="15.7109375" customWidth="1"/>
  </cols>
  <sheetData>
    <row r="1" spans="1:6" ht="18.75" x14ac:dyDescent="0.3">
      <c r="A1" s="2"/>
      <c r="B1" s="2"/>
      <c r="C1" s="2"/>
      <c r="D1" s="2"/>
      <c r="E1" s="74" t="s">
        <v>16</v>
      </c>
      <c r="F1" s="74"/>
    </row>
    <row r="2" spans="1:6" ht="131.25" customHeight="1" x14ac:dyDescent="0.3">
      <c r="A2" s="1"/>
      <c r="B2" s="2"/>
      <c r="C2" s="2"/>
      <c r="D2" s="24"/>
      <c r="E2" s="73" t="s">
        <v>106</v>
      </c>
      <c r="F2" s="73"/>
    </row>
    <row r="3" spans="1:6" ht="18.75" x14ac:dyDescent="0.3">
      <c r="A3" s="1"/>
    </row>
    <row r="4" spans="1:6" s="9" customFormat="1" ht="39" customHeight="1" x14ac:dyDescent="0.3">
      <c r="A4" s="75" t="s">
        <v>101</v>
      </c>
      <c r="B4" s="75"/>
      <c r="C4" s="75"/>
      <c r="D4" s="75"/>
      <c r="E4" s="75"/>
      <c r="F4" s="75"/>
    </row>
    <row r="5" spans="1:6" s="9" customFormat="1" ht="34.9" customHeight="1" x14ac:dyDescent="0.3">
      <c r="F5" s="5" t="s">
        <v>95</v>
      </c>
    </row>
    <row r="6" spans="1:6" s="12" customFormat="1" ht="58.15" customHeight="1" x14ac:dyDescent="0.2">
      <c r="A6" s="6" t="s">
        <v>20</v>
      </c>
      <c r="B6" s="6" t="s">
        <v>17</v>
      </c>
      <c r="C6" s="6" t="s">
        <v>97</v>
      </c>
      <c r="D6" s="6" t="s">
        <v>98</v>
      </c>
      <c r="E6" s="6" t="s">
        <v>99</v>
      </c>
      <c r="F6" s="6" t="s">
        <v>100</v>
      </c>
    </row>
    <row r="7" spans="1:6" s="12" customFormat="1" ht="37.5" x14ac:dyDescent="0.2">
      <c r="A7" s="21" t="s">
        <v>44</v>
      </c>
      <c r="B7" s="8" t="s">
        <v>46</v>
      </c>
      <c r="C7" s="52">
        <f>88400.5+9402.8</f>
        <v>97803.3</v>
      </c>
      <c r="D7" s="52">
        <f>100216.3+5958.6</f>
        <v>106174.90000000001</v>
      </c>
      <c r="E7" s="52">
        <f>103273.9+5379.6</f>
        <v>108653.5</v>
      </c>
      <c r="F7" s="52">
        <f>106568.1+5412.8</f>
        <v>111980.90000000001</v>
      </c>
    </row>
    <row r="8" spans="1:6" s="12" customFormat="1" ht="37.5" x14ac:dyDescent="0.2">
      <c r="A8" s="21" t="s">
        <v>45</v>
      </c>
      <c r="B8" s="8" t="s">
        <v>47</v>
      </c>
      <c r="C8" s="52">
        <f>644763.8+320871.3+50250.3+4066.6</f>
        <v>1019952.0000000001</v>
      </c>
      <c r="D8" s="52">
        <f>682068.6+350860.8+41119.4</f>
        <v>1074048.7999999998</v>
      </c>
      <c r="E8" s="52">
        <f>724075.2+396492.2+42943.1</f>
        <v>1163510.5</v>
      </c>
      <c r="F8" s="52">
        <f>774734.5+422935.9+45250.1</f>
        <v>1242920.5</v>
      </c>
    </row>
    <row r="9" spans="1:6" s="12" customFormat="1" ht="75" x14ac:dyDescent="0.2">
      <c r="A9" s="21" t="s">
        <v>48</v>
      </c>
      <c r="B9" s="8" t="s">
        <v>49</v>
      </c>
      <c r="C9" s="52">
        <f>87841+200349+13620.2+11132.3</f>
        <v>312942.5</v>
      </c>
      <c r="D9" s="52">
        <f>43037.2+51700.1+1235.6</f>
        <v>95972.9</v>
      </c>
      <c r="E9" s="52">
        <f>28758.2</f>
        <v>28758.2</v>
      </c>
      <c r="F9" s="52">
        <f>30391.2</f>
        <v>30391.200000000001</v>
      </c>
    </row>
    <row r="10" spans="1:6" s="12" customFormat="1" ht="56.25" x14ac:dyDescent="0.2">
      <c r="A10" s="21" t="s">
        <v>51</v>
      </c>
      <c r="B10" s="8" t="s">
        <v>50</v>
      </c>
      <c r="C10" s="52">
        <f>153160.5+404819.2+2315.7+9426.5</f>
        <v>569721.89999999991</v>
      </c>
      <c r="D10" s="52">
        <f>166476.6+1234.8</f>
        <v>167711.4</v>
      </c>
      <c r="E10" s="52">
        <f>173872.8+1258</f>
        <v>175130.8</v>
      </c>
      <c r="F10" s="52">
        <f>181256.4+1247.5</f>
        <v>182503.9</v>
      </c>
    </row>
    <row r="11" spans="1:6" s="11" customFormat="1" ht="37.5" x14ac:dyDescent="0.2">
      <c r="A11" s="6">
        <v>1000000</v>
      </c>
      <c r="B11" s="8" t="s">
        <v>52</v>
      </c>
      <c r="C11" s="52">
        <f>63696.1+53.6+7511.1</f>
        <v>71260.800000000003</v>
      </c>
      <c r="D11" s="52">
        <f>72066.9+5795.4</f>
        <v>77862.299999999988</v>
      </c>
      <c r="E11" s="52">
        <f>77553.1+6125.7</f>
        <v>83678.8</v>
      </c>
      <c r="F11" s="52">
        <f>83094.6+6450.4</f>
        <v>89545</v>
      </c>
    </row>
    <row r="12" spans="1:6" s="11" customFormat="1" ht="56.25" x14ac:dyDescent="0.2">
      <c r="A12" s="6">
        <v>1100000</v>
      </c>
      <c r="B12" s="8" t="s">
        <v>53</v>
      </c>
      <c r="C12" s="52">
        <f>11802.2+1300.7+355.5</f>
        <v>13458.400000000001</v>
      </c>
      <c r="D12" s="52">
        <f>15274.8+334.7</f>
        <v>15609.5</v>
      </c>
      <c r="E12" s="52">
        <f>16425.3+334.7</f>
        <v>16760</v>
      </c>
      <c r="F12" s="52">
        <f>17597.3+250</f>
        <v>17847.3</v>
      </c>
    </row>
    <row r="13" spans="1:6" s="11" customFormat="1" ht="56.25" x14ac:dyDescent="0.2">
      <c r="A13" s="6">
        <v>1200000</v>
      </c>
      <c r="B13" s="8" t="s">
        <v>54</v>
      </c>
      <c r="C13" s="54">
        <f>227013.3+280628.5+25153.2</f>
        <v>532795</v>
      </c>
      <c r="D13" s="54">
        <f>332812.2+153835.3</f>
        <v>486647.5</v>
      </c>
      <c r="E13" s="54">
        <f>352036.3+216250.2</f>
        <v>568286.5</v>
      </c>
      <c r="F13" s="54">
        <f>353977+282343.4</f>
        <v>636320.4</v>
      </c>
    </row>
    <row r="14" spans="1:6" s="11" customFormat="1" ht="56.25" x14ac:dyDescent="0.2">
      <c r="A14" s="6">
        <v>1600000</v>
      </c>
      <c r="B14" s="8" t="s">
        <v>55</v>
      </c>
      <c r="C14" s="54">
        <f>15831.1+209540.5+7094.8</f>
        <v>232466.4</v>
      </c>
      <c r="D14" s="54">
        <f>18445.8+144592.7</f>
        <v>163038.5</v>
      </c>
      <c r="E14" s="54">
        <f>14869.2+22088.5</f>
        <v>36957.699999999997</v>
      </c>
      <c r="F14" s="54">
        <f>14979.1+53981.8</f>
        <v>68960.900000000009</v>
      </c>
    </row>
    <row r="15" spans="1:6" s="11" customFormat="1" ht="37.5" x14ac:dyDescent="0.2">
      <c r="A15" s="6">
        <v>2700000</v>
      </c>
      <c r="B15" s="8" t="s">
        <v>56</v>
      </c>
      <c r="C15" s="52">
        <f>9224.3+625.7</f>
        <v>9850</v>
      </c>
      <c r="D15" s="52">
        <f>11394.6+627</f>
        <v>12021.6</v>
      </c>
      <c r="E15" s="52">
        <f>11567.6+645.5</f>
        <v>12213.1</v>
      </c>
      <c r="F15" s="52">
        <f>11715.1+663.1</f>
        <v>12378.2</v>
      </c>
    </row>
    <row r="16" spans="1:6" s="11" customFormat="1" ht="37.5" x14ac:dyDescent="0.2">
      <c r="A16" s="6">
        <v>3700000</v>
      </c>
      <c r="B16" s="8" t="s">
        <v>57</v>
      </c>
      <c r="C16" s="52">
        <f>44852.1+1574.6+6190</f>
        <v>52616.7</v>
      </c>
      <c r="D16" s="52">
        <f>86186.1+27345.7+21904</f>
        <v>135435.79999999999</v>
      </c>
      <c r="E16" s="52">
        <f>44464.8+16000+24496+45446.6</f>
        <v>130407.4</v>
      </c>
      <c r="F16" s="52">
        <f>45223.3+16000+24150+43909.2</f>
        <v>129282.5</v>
      </c>
    </row>
    <row r="17" spans="1:6" s="61" customFormat="1" ht="34.9" customHeight="1" x14ac:dyDescent="0.2">
      <c r="A17" s="57" t="s">
        <v>14</v>
      </c>
      <c r="B17" s="57" t="s">
        <v>15</v>
      </c>
      <c r="C17" s="60">
        <f>SUM(C7:C16)</f>
        <v>2912867</v>
      </c>
      <c r="D17" s="60">
        <f>SUM(D7:D16)</f>
        <v>2334523.1999999997</v>
      </c>
      <c r="E17" s="60">
        <f>SUM(E7:E16)</f>
        <v>2324356.5</v>
      </c>
      <c r="F17" s="60">
        <f>SUM(F7:F16)</f>
        <v>2522130.7999999998</v>
      </c>
    </row>
    <row r="19" spans="1:6" x14ac:dyDescent="0.2">
      <c r="E19" s="58"/>
      <c r="F19" s="58"/>
    </row>
    <row r="20" spans="1:6" ht="18.75" x14ac:dyDescent="0.3">
      <c r="A20" s="69" t="s">
        <v>104</v>
      </c>
      <c r="B20" s="70"/>
      <c r="E20" s="2" t="s">
        <v>103</v>
      </c>
    </row>
  </sheetData>
  <mergeCells count="3">
    <mergeCell ref="A4:F4"/>
    <mergeCell ref="E2:F2"/>
    <mergeCell ref="E1:F1"/>
  </mergeCells>
  <phoneticPr fontId="0" type="noConversion"/>
  <pageMargins left="0.94488188976377963" right="0.39370078740157483" top="0.55118110236220474" bottom="0.55118110236220474" header="0.39370078740157483" footer="0.23622047244094491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додаток 1</vt:lpstr>
      <vt:lpstr>додаток 2</vt:lpstr>
      <vt:lpstr>додаток 3</vt:lpstr>
      <vt:lpstr>додаток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kompvid2</cp:lastModifiedBy>
  <cp:lastPrinted>2020-07-24T07:36:39Z</cp:lastPrinted>
  <dcterms:created xsi:type="dcterms:W3CDTF">1996-10-08T23:32:33Z</dcterms:created>
  <dcterms:modified xsi:type="dcterms:W3CDTF">2020-07-31T08:36:46Z</dcterms:modified>
</cp:coreProperties>
</file>