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\"/>
    </mc:Choice>
  </mc:AlternateContent>
  <bookViews>
    <workbookView xWindow="480" yWindow="60" windowWidth="15180" windowHeight="10920" activeTab="4"/>
  </bookViews>
  <sheets>
    <sheet name="Додаток залишки" sheetId="27" r:id="rId1"/>
    <sheet name="Додаток 1 " sheetId="25" r:id="rId2"/>
    <sheet name="Додаток (нефко)" sheetId="28" r:id="rId3"/>
    <sheet name="Додаток житло" sheetId="26" r:id="rId4"/>
    <sheet name="Додаток 5" sheetId="29" r:id="rId5"/>
  </sheets>
  <externalReferences>
    <externalReference r:id="rId6"/>
    <externalReference r:id="rId7"/>
  </externalReferences>
  <definedNames>
    <definedName name="_xlnm.Print_Titles" localSheetId="1">'Додаток 1 '!$12:$12</definedName>
    <definedName name="_xlnm.Print_Titles" localSheetId="3">'Додаток житло'!$12:$12</definedName>
    <definedName name="_xlnm.Print_Titles" localSheetId="0">'Додаток залишки'!$12:$12</definedName>
  </definedNames>
  <calcPr calcId="162913" fullCalcOnLoad="1"/>
</workbook>
</file>

<file path=xl/calcChain.xml><?xml version="1.0" encoding="utf-8"?>
<calcChain xmlns="http://schemas.openxmlformats.org/spreadsheetml/2006/main">
  <c r="K360" i="26" l="1"/>
  <c r="K278" i="26"/>
  <c r="K226" i="26"/>
  <c r="K136" i="26"/>
  <c r="K122" i="26"/>
  <c r="K361" i="26"/>
  <c r="J360" i="26"/>
  <c r="J226" i="26"/>
  <c r="J153" i="26"/>
  <c r="J141" i="26"/>
  <c r="J136" i="26"/>
  <c r="J122" i="26"/>
  <c r="I326" i="26"/>
  <c r="I226" i="26"/>
  <c r="I141" i="26"/>
  <c r="I136" i="26"/>
  <c r="I122" i="26"/>
  <c r="H326" i="26"/>
  <c r="H136" i="26"/>
  <c r="H122" i="26"/>
  <c r="G360" i="26"/>
  <c r="G326" i="26"/>
  <c r="G278" i="26"/>
  <c r="G226" i="26"/>
  <c r="G153" i="26"/>
  <c r="G141" i="26"/>
  <c r="G136" i="26"/>
  <c r="G122" i="26"/>
  <c r="G361" i="26"/>
  <c r="E360" i="26"/>
  <c r="E326" i="26"/>
  <c r="M297" i="26"/>
  <c r="E226" i="26"/>
  <c r="R186" i="26"/>
  <c r="M179" i="26"/>
  <c r="M177" i="26"/>
  <c r="N176" i="26"/>
  <c r="E153" i="26"/>
  <c r="N143" i="26"/>
  <c r="E141" i="26"/>
  <c r="E136" i="26"/>
  <c r="M122" i="26"/>
  <c r="E122" i="26"/>
  <c r="M120" i="26"/>
  <c r="N23" i="26"/>
  <c r="H17" i="29"/>
  <c r="I17" i="29"/>
  <c r="I18" i="29" s="1"/>
  <c r="J17" i="29"/>
  <c r="K17" i="29"/>
  <c r="K18" i="29" s="1"/>
  <c r="G14" i="29"/>
  <c r="G15" i="29"/>
  <c r="H158" i="25"/>
  <c r="J63" i="25"/>
  <c r="K82" i="25"/>
  <c r="G83" i="25"/>
  <c r="G85" i="25"/>
  <c r="G84" i="25"/>
  <c r="G82" i="25"/>
  <c r="H282" i="25"/>
  <c r="H285" i="25"/>
  <c r="H288" i="25"/>
  <c r="H291" i="25"/>
  <c r="H294" i="25"/>
  <c r="H297" i="25"/>
  <c r="H300" i="25"/>
  <c r="H306" i="25"/>
  <c r="H309" i="25"/>
  <c r="H312" i="25"/>
  <c r="H315" i="25"/>
  <c r="H318" i="25"/>
  <c r="H321" i="25"/>
  <c r="H324" i="25"/>
  <c r="H338" i="25"/>
  <c r="I282" i="25"/>
  <c r="I285" i="25"/>
  <c r="I288" i="25"/>
  <c r="I291" i="25"/>
  <c r="G291" i="25" s="1"/>
  <c r="I294" i="25"/>
  <c r="I297" i="25"/>
  <c r="I300" i="25"/>
  <c r="I303" i="25"/>
  <c r="I306" i="25"/>
  <c r="I309" i="25"/>
  <c r="I312" i="25"/>
  <c r="I315" i="25"/>
  <c r="I318" i="25"/>
  <c r="I321" i="25"/>
  <c r="I324" i="25"/>
  <c r="I330" i="25"/>
  <c r="J282" i="25"/>
  <c r="J285" i="25"/>
  <c r="J288" i="25"/>
  <c r="J291" i="25"/>
  <c r="J294" i="25"/>
  <c r="J297" i="25"/>
  <c r="J300" i="25"/>
  <c r="J303" i="25"/>
  <c r="J306" i="25"/>
  <c r="J309" i="25"/>
  <c r="J312" i="25"/>
  <c r="J315" i="25"/>
  <c r="J318" i="25"/>
  <c r="J321" i="25"/>
  <c r="J324" i="25"/>
  <c r="J327" i="25"/>
  <c r="J330" i="25"/>
  <c r="K282" i="25"/>
  <c r="K285" i="25"/>
  <c r="K288" i="25"/>
  <c r="K291" i="25"/>
  <c r="K297" i="25"/>
  <c r="K300" i="25"/>
  <c r="K303" i="25"/>
  <c r="K309" i="25"/>
  <c r="K312" i="25"/>
  <c r="K318" i="25"/>
  <c r="K321" i="25"/>
  <c r="K324" i="25"/>
  <c r="K327" i="25"/>
  <c r="G283" i="25"/>
  <c r="G284" i="25"/>
  <c r="G282" i="25"/>
  <c r="G286" i="25"/>
  <c r="G287" i="25"/>
  <c r="G285" i="25" s="1"/>
  <c r="G289" i="25"/>
  <c r="G290" i="25"/>
  <c r="G288" i="25"/>
  <c r="G295" i="25"/>
  <c r="G296" i="25"/>
  <c r="G294" i="25"/>
  <c r="G301" i="25"/>
  <c r="G302" i="25"/>
  <c r="G300" i="25"/>
  <c r="G304" i="25"/>
  <c r="G305" i="25"/>
  <c r="G303" i="25" s="1"/>
  <c r="G307" i="25"/>
  <c r="G308" i="25"/>
  <c r="G306" i="25"/>
  <c r="G310" i="25"/>
  <c r="G311" i="25"/>
  <c r="G309" i="25" s="1"/>
  <c r="G313" i="25"/>
  <c r="G314" i="25"/>
  <c r="G312" i="25"/>
  <c r="G316" i="25"/>
  <c r="G317" i="25"/>
  <c r="G315" i="25" s="1"/>
  <c r="G319" i="25"/>
  <c r="G320" i="25"/>
  <c r="G318" i="25"/>
  <c r="G322" i="25"/>
  <c r="G323" i="25"/>
  <c r="G321" i="25" s="1"/>
  <c r="G325" i="25"/>
  <c r="G326" i="25"/>
  <c r="G324" i="25"/>
  <c r="G328" i="25"/>
  <c r="G329" i="25"/>
  <c r="G327" i="25" s="1"/>
  <c r="G331" i="25"/>
  <c r="G332" i="25"/>
  <c r="G330" i="25"/>
  <c r="G334" i="25"/>
  <c r="G335" i="25"/>
  <c r="G336" i="25"/>
  <c r="G337" i="25"/>
  <c r="G333" i="25"/>
  <c r="G361" i="25"/>
  <c r="H339" i="25"/>
  <c r="I339" i="25"/>
  <c r="J339" i="25"/>
  <c r="K339" i="25"/>
  <c r="G293" i="25"/>
  <c r="G299" i="25"/>
  <c r="H163" i="25"/>
  <c r="H166" i="25"/>
  <c r="H169" i="25"/>
  <c r="H172" i="25"/>
  <c r="H175" i="25"/>
  <c r="H178" i="25"/>
  <c r="H181" i="25"/>
  <c r="H184" i="25"/>
  <c r="H187" i="25"/>
  <c r="H190" i="25"/>
  <c r="H193" i="25"/>
  <c r="H196" i="25"/>
  <c r="H199" i="25"/>
  <c r="H203" i="25"/>
  <c r="H207" i="25"/>
  <c r="H210" i="25"/>
  <c r="H213" i="25"/>
  <c r="H216" i="25"/>
  <c r="H219" i="25"/>
  <c r="H222" i="25"/>
  <c r="H225" i="25"/>
  <c r="H268" i="25"/>
  <c r="I163" i="25"/>
  <c r="I421" i="25" s="1"/>
  <c r="I166" i="25"/>
  <c r="I169" i="25"/>
  <c r="I172" i="25"/>
  <c r="I175" i="25"/>
  <c r="I178" i="25"/>
  <c r="I181" i="25"/>
  <c r="I184" i="25"/>
  <c r="I187" i="25"/>
  <c r="I190" i="25"/>
  <c r="I193" i="25"/>
  <c r="I196" i="25"/>
  <c r="I199" i="25"/>
  <c r="I203" i="25"/>
  <c r="I207" i="25"/>
  <c r="I213" i="25"/>
  <c r="I216" i="25"/>
  <c r="I219" i="25"/>
  <c r="I222" i="25"/>
  <c r="I225" i="25"/>
  <c r="I240" i="25"/>
  <c r="G240" i="25" s="1"/>
  <c r="I246" i="25"/>
  <c r="I249" i="25"/>
  <c r="I252" i="25"/>
  <c r="I255" i="25"/>
  <c r="I258" i="25"/>
  <c r="I261" i="25"/>
  <c r="I268" i="25"/>
  <c r="I278" i="25"/>
  <c r="J163" i="25"/>
  <c r="J166" i="25"/>
  <c r="J169" i="25"/>
  <c r="J172" i="25"/>
  <c r="J175" i="25"/>
  <c r="J178" i="25"/>
  <c r="J181" i="25"/>
  <c r="J184" i="25"/>
  <c r="J187" i="25"/>
  <c r="J190" i="25"/>
  <c r="J193" i="25"/>
  <c r="J196" i="25"/>
  <c r="J210" i="25"/>
  <c r="J213" i="25"/>
  <c r="J216" i="25"/>
  <c r="J219" i="25"/>
  <c r="J222" i="25"/>
  <c r="J225" i="25"/>
  <c r="J228" i="25"/>
  <c r="J231" i="25"/>
  <c r="J234" i="25"/>
  <c r="J237" i="25"/>
  <c r="G237" i="25" s="1"/>
  <c r="J240" i="25"/>
  <c r="J243" i="25"/>
  <c r="G243" i="25" s="1"/>
  <c r="J246" i="25"/>
  <c r="J249" i="25"/>
  <c r="J252" i="25"/>
  <c r="J255" i="25"/>
  <c r="J258" i="25"/>
  <c r="J261" i="25"/>
  <c r="J268" i="25"/>
  <c r="J278" i="25"/>
  <c r="K163" i="25"/>
  <c r="K166" i="25"/>
  <c r="K169" i="25"/>
  <c r="K172" i="25"/>
  <c r="K175" i="25"/>
  <c r="K178" i="25"/>
  <c r="K181" i="25"/>
  <c r="K184" i="25"/>
  <c r="K187" i="25"/>
  <c r="K190" i="25"/>
  <c r="K193" i="25"/>
  <c r="K196" i="25"/>
  <c r="K199" i="25"/>
  <c r="K203" i="25"/>
  <c r="K207" i="25"/>
  <c r="K210" i="25"/>
  <c r="K213" i="25"/>
  <c r="K216" i="25"/>
  <c r="K219" i="25"/>
  <c r="K222" i="25"/>
  <c r="K225" i="25"/>
  <c r="K231" i="25"/>
  <c r="K234" i="25"/>
  <c r="K240" i="25"/>
  <c r="K243" i="25"/>
  <c r="K246" i="25"/>
  <c r="K249" i="25"/>
  <c r="K252" i="25"/>
  <c r="G252" i="25" s="1"/>
  <c r="K255" i="25"/>
  <c r="K258" i="25"/>
  <c r="K261" i="25"/>
  <c r="K274" i="25"/>
  <c r="G274" i="25" s="1"/>
  <c r="G265" i="25"/>
  <c r="G161" i="25"/>
  <c r="G162" i="25"/>
  <c r="G164" i="25"/>
  <c r="G165" i="25"/>
  <c r="G163" i="25" s="1"/>
  <c r="G167" i="25"/>
  <c r="G168" i="25"/>
  <c r="G166" i="25"/>
  <c r="G170" i="25"/>
  <c r="G171" i="25"/>
  <c r="G169" i="25" s="1"/>
  <c r="G173" i="25"/>
  <c r="G174" i="25"/>
  <c r="G172" i="25"/>
  <c r="G176" i="25"/>
  <c r="G177" i="25"/>
  <c r="G175" i="25" s="1"/>
  <c r="G179" i="25"/>
  <c r="G180" i="25"/>
  <c r="G178" i="25"/>
  <c r="G182" i="25"/>
  <c r="G183" i="25"/>
  <c r="G181" i="25" s="1"/>
  <c r="G185" i="25"/>
  <c r="G186" i="25"/>
  <c r="G184" i="25"/>
  <c r="G188" i="25"/>
  <c r="G189" i="25"/>
  <c r="G187" i="25" s="1"/>
  <c r="G191" i="25"/>
  <c r="G192" i="25"/>
  <c r="G190" i="25"/>
  <c r="G194" i="25"/>
  <c r="G195" i="25"/>
  <c r="G193" i="25" s="1"/>
  <c r="G197" i="25"/>
  <c r="G198" i="25"/>
  <c r="G196" i="25"/>
  <c r="G200" i="25"/>
  <c r="G201" i="25"/>
  <c r="G202" i="25"/>
  <c r="G199" i="25"/>
  <c r="G204" i="25"/>
  <c r="G205" i="25"/>
  <c r="G206" i="25"/>
  <c r="G203" i="25"/>
  <c r="G208" i="25"/>
  <c r="G209" i="25"/>
  <c r="G207" i="25" s="1"/>
  <c r="G211" i="25"/>
  <c r="G212" i="25"/>
  <c r="G210" i="25"/>
  <c r="G214" i="25"/>
  <c r="G215" i="25"/>
  <c r="G213" i="25" s="1"/>
  <c r="G217" i="25"/>
  <c r="G218" i="25"/>
  <c r="G216" i="25"/>
  <c r="G220" i="25"/>
  <c r="G221" i="25"/>
  <c r="G219" i="25" s="1"/>
  <c r="G223" i="25"/>
  <c r="G224" i="25"/>
  <c r="G222" i="25"/>
  <c r="G226" i="25"/>
  <c r="G227" i="25"/>
  <c r="G225" i="25" s="1"/>
  <c r="G228" i="25"/>
  <c r="G234" i="25"/>
  <c r="G246" i="25"/>
  <c r="G258" i="25"/>
  <c r="G264" i="25"/>
  <c r="G266" i="25"/>
  <c r="G267" i="25"/>
  <c r="G269" i="25"/>
  <c r="G270" i="25"/>
  <c r="G271" i="25"/>
  <c r="G268" i="25"/>
  <c r="G272" i="25"/>
  <c r="G273" i="25"/>
  <c r="G275" i="25"/>
  <c r="G276" i="25"/>
  <c r="G277" i="25"/>
  <c r="G422" i="25" s="1"/>
  <c r="H121" i="25"/>
  <c r="H42" i="25"/>
  <c r="H46" i="25"/>
  <c r="H51" i="25"/>
  <c r="H55" i="25"/>
  <c r="H63" i="25"/>
  <c r="H68" i="25"/>
  <c r="H72" i="25"/>
  <c r="H77" i="25"/>
  <c r="H82" i="25"/>
  <c r="H92" i="25"/>
  <c r="H96" i="25"/>
  <c r="H101" i="25"/>
  <c r="H105" i="25"/>
  <c r="H109" i="25"/>
  <c r="H113" i="25"/>
  <c r="H117" i="25"/>
  <c r="H126" i="25"/>
  <c r="H129" i="25"/>
  <c r="H133" i="25"/>
  <c r="H134" i="25"/>
  <c r="H139" i="25"/>
  <c r="H143" i="25"/>
  <c r="H149" i="25"/>
  <c r="H154" i="25"/>
  <c r="H153" i="25" s="1"/>
  <c r="G153" i="25" s="1"/>
  <c r="I82" i="25"/>
  <c r="I42" i="25"/>
  <c r="I46" i="25"/>
  <c r="I51" i="25"/>
  <c r="I55" i="25"/>
  <c r="I63" i="25"/>
  <c r="I68" i="25"/>
  <c r="I72" i="25"/>
  <c r="I77" i="25"/>
  <c r="I91" i="25"/>
  <c r="I92" i="25"/>
  <c r="I96" i="25"/>
  <c r="I101" i="25"/>
  <c r="I105" i="25"/>
  <c r="I109" i="25"/>
  <c r="I113" i="25"/>
  <c r="I117" i="25"/>
  <c r="I121" i="25"/>
  <c r="I126" i="25"/>
  <c r="I129" i="25"/>
  <c r="I133" i="25"/>
  <c r="I134" i="25"/>
  <c r="I139" i="25"/>
  <c r="I414" i="25" s="1"/>
  <c r="L414" i="25" s="1"/>
  <c r="I143" i="25"/>
  <c r="I149" i="25"/>
  <c r="I154" i="25"/>
  <c r="J42" i="25"/>
  <c r="J46" i="25"/>
  <c r="J51" i="25"/>
  <c r="J55" i="25"/>
  <c r="J68" i="25"/>
  <c r="J72" i="25"/>
  <c r="J77" i="25"/>
  <c r="J404" i="25" s="1"/>
  <c r="J82" i="25"/>
  <c r="J92" i="25"/>
  <c r="J96" i="25"/>
  <c r="J101" i="25"/>
  <c r="J105" i="25"/>
  <c r="J109" i="25"/>
  <c r="J113" i="25"/>
  <c r="J117" i="25"/>
  <c r="J121" i="25"/>
  <c r="J126" i="25"/>
  <c r="J129" i="25"/>
  <c r="J134" i="25"/>
  <c r="J139" i="25"/>
  <c r="J143" i="25"/>
  <c r="J154" i="25"/>
  <c r="K42" i="25"/>
  <c r="K46" i="25"/>
  <c r="K51" i="25"/>
  <c r="K55" i="25"/>
  <c r="K63" i="25"/>
  <c r="G63" i="25" s="1"/>
  <c r="K68" i="25"/>
  <c r="K72" i="25"/>
  <c r="K77" i="25"/>
  <c r="K92" i="25"/>
  <c r="K96" i="25"/>
  <c r="K101" i="25"/>
  <c r="K411" i="25" s="1"/>
  <c r="K409" i="25" s="1"/>
  <c r="K105" i="25"/>
  <c r="K109" i="25"/>
  <c r="K113" i="25"/>
  <c r="K117" i="25"/>
  <c r="K121" i="25"/>
  <c r="K126" i="25"/>
  <c r="K129" i="25"/>
  <c r="K133" i="25"/>
  <c r="K134" i="25"/>
  <c r="K139" i="25"/>
  <c r="K143" i="25"/>
  <c r="K149" i="25"/>
  <c r="K426" i="25" s="1"/>
  <c r="K154" i="25"/>
  <c r="G123" i="25"/>
  <c r="G122" i="25"/>
  <c r="G124" i="25"/>
  <c r="G38" i="25"/>
  <c r="G39" i="25"/>
  <c r="G40" i="25"/>
  <c r="G41" i="25"/>
  <c r="G42" i="25"/>
  <c r="G46" i="25"/>
  <c r="G50" i="25"/>
  <c r="G52" i="25"/>
  <c r="G53" i="25"/>
  <c r="G54" i="25"/>
  <c r="G51" i="25"/>
  <c r="G55" i="25"/>
  <c r="G59" i="25"/>
  <c r="G60" i="25"/>
  <c r="G67" i="25"/>
  <c r="G69" i="25"/>
  <c r="G70" i="25"/>
  <c r="G71" i="25"/>
  <c r="G68" i="25"/>
  <c r="G73" i="25"/>
  <c r="G74" i="25"/>
  <c r="G75" i="25"/>
  <c r="G72" i="25"/>
  <c r="G76" i="25"/>
  <c r="G78" i="25"/>
  <c r="G79" i="25"/>
  <c r="G80" i="25"/>
  <c r="G81" i="25"/>
  <c r="G86" i="25"/>
  <c r="G87" i="25"/>
  <c r="G88" i="25"/>
  <c r="G90" i="25"/>
  <c r="G93" i="25"/>
  <c r="G94" i="25"/>
  <c r="G95" i="25"/>
  <c r="G92" i="25"/>
  <c r="G97" i="25"/>
  <c r="G98" i="25"/>
  <c r="G99" i="25"/>
  <c r="G96" i="25"/>
  <c r="G100" i="25"/>
  <c r="G102" i="25"/>
  <c r="G103" i="25"/>
  <c r="G104" i="25"/>
  <c r="G106" i="25"/>
  <c r="G107" i="25"/>
  <c r="G108" i="25"/>
  <c r="G110" i="25"/>
  <c r="G111" i="25"/>
  <c r="G112" i="25"/>
  <c r="G114" i="25"/>
  <c r="G115" i="25"/>
  <c r="G116" i="25"/>
  <c r="G118" i="25"/>
  <c r="G119" i="25"/>
  <c r="G120" i="25"/>
  <c r="G125" i="25"/>
  <c r="G127" i="25"/>
  <c r="G128" i="25"/>
  <c r="G126" i="25" s="1"/>
  <c r="G129" i="25"/>
  <c r="G136" i="25"/>
  <c r="G134" i="25" s="1"/>
  <c r="G140" i="25"/>
  <c r="G141" i="25"/>
  <c r="G142" i="25"/>
  <c r="G144" i="25"/>
  <c r="G145" i="25"/>
  <c r="G146" i="25"/>
  <c r="G147" i="25"/>
  <c r="G150" i="25"/>
  <c r="G151" i="25"/>
  <c r="G152" i="25"/>
  <c r="G149" i="25"/>
  <c r="G155" i="25"/>
  <c r="G156" i="25"/>
  <c r="G157" i="25"/>
  <c r="H363" i="25"/>
  <c r="I363" i="25"/>
  <c r="J363" i="25"/>
  <c r="K363" i="25"/>
  <c r="G362" i="25"/>
  <c r="G363" i="25" s="1"/>
  <c r="J61" i="27"/>
  <c r="J76" i="27"/>
  <c r="J107" i="27"/>
  <c r="J55" i="27"/>
  <c r="J58" i="27"/>
  <c r="G62" i="27"/>
  <c r="G77" i="27"/>
  <c r="G78" i="27"/>
  <c r="G76" i="27" s="1"/>
  <c r="G108" i="27"/>
  <c r="G109" i="27"/>
  <c r="G107" i="27"/>
  <c r="G56" i="27"/>
  <c r="G60" i="27"/>
  <c r="G59" i="27"/>
  <c r="G58" i="27" s="1"/>
  <c r="H375" i="25"/>
  <c r="I375" i="25"/>
  <c r="J375" i="25"/>
  <c r="K375" i="25"/>
  <c r="G373" i="25"/>
  <c r="G375" i="25"/>
  <c r="I43" i="27"/>
  <c r="I16" i="27"/>
  <c r="J52" i="27"/>
  <c r="J79" i="27"/>
  <c r="J82" i="27"/>
  <c r="J95" i="27"/>
  <c r="J101" i="27"/>
  <c r="J104" i="27"/>
  <c r="K73" i="27"/>
  <c r="K58" i="27"/>
  <c r="K52" i="27"/>
  <c r="K79" i="27"/>
  <c r="K95" i="27"/>
  <c r="K101" i="27"/>
  <c r="K76" i="27"/>
  <c r="K46" i="27"/>
  <c r="K107" i="27"/>
  <c r="K55" i="27"/>
  <c r="H23" i="25"/>
  <c r="H27" i="25" s="1"/>
  <c r="H34" i="25" s="1"/>
  <c r="I23" i="25"/>
  <c r="I27" i="25" s="1"/>
  <c r="J23" i="25"/>
  <c r="J27" i="25" s="1"/>
  <c r="J34" i="25" s="1"/>
  <c r="K23" i="25"/>
  <c r="K27" i="25" s="1"/>
  <c r="G230" i="25"/>
  <c r="G233" i="25"/>
  <c r="G236" i="25"/>
  <c r="G239" i="25"/>
  <c r="G242" i="25"/>
  <c r="G245" i="25"/>
  <c r="G248" i="25"/>
  <c r="G251" i="25"/>
  <c r="G254" i="25"/>
  <c r="G257" i="25"/>
  <c r="G260" i="25"/>
  <c r="G263" i="25"/>
  <c r="G279" i="25"/>
  <c r="G18" i="25"/>
  <c r="G20" i="25"/>
  <c r="G28" i="25"/>
  <c r="G35" i="25"/>
  <c r="G66" i="25"/>
  <c r="G132" i="25"/>
  <c r="G298" i="25"/>
  <c r="H353" i="25"/>
  <c r="I353" i="25"/>
  <c r="J353" i="25"/>
  <c r="K353" i="25"/>
  <c r="H159" i="25"/>
  <c r="I159" i="25"/>
  <c r="J159" i="25"/>
  <c r="K159" i="25"/>
  <c r="G262" i="25"/>
  <c r="G259" i="25"/>
  <c r="G232" i="25"/>
  <c r="H15" i="25"/>
  <c r="H19" i="25"/>
  <c r="I15" i="25"/>
  <c r="I19" i="25"/>
  <c r="J15" i="25"/>
  <c r="J19" i="25"/>
  <c r="K15" i="25"/>
  <c r="K19" i="25"/>
  <c r="H33" i="25"/>
  <c r="I33" i="25"/>
  <c r="I34" i="25"/>
  <c r="J33" i="25"/>
  <c r="K33" i="25"/>
  <c r="K34" i="25"/>
  <c r="G359" i="25"/>
  <c r="G358" i="25"/>
  <c r="G356" i="25"/>
  <c r="G355" i="25"/>
  <c r="G357" i="25"/>
  <c r="H111" i="27"/>
  <c r="I111" i="27"/>
  <c r="J111" i="27"/>
  <c r="K111" i="27"/>
  <c r="G45" i="27"/>
  <c r="G54" i="27"/>
  <c r="G84" i="27"/>
  <c r="I40" i="27"/>
  <c r="I52" i="27"/>
  <c r="G74" i="27"/>
  <c r="G47" i="27"/>
  <c r="G41" i="27"/>
  <c r="G53" i="27"/>
  <c r="G52" i="27"/>
  <c r="G44" i="27"/>
  <c r="G43" i="27"/>
  <c r="G80" i="27"/>
  <c r="G83" i="27"/>
  <c r="G82" i="27"/>
  <c r="G96" i="27"/>
  <c r="G102" i="27"/>
  <c r="G105" i="27"/>
  <c r="I107" i="27"/>
  <c r="H107" i="27"/>
  <c r="J73" i="27"/>
  <c r="J92" i="27"/>
  <c r="J64" i="27"/>
  <c r="K85" i="27"/>
  <c r="G69" i="27"/>
  <c r="H279" i="25"/>
  <c r="I279" i="25"/>
  <c r="J279" i="25"/>
  <c r="K279" i="25"/>
  <c r="J85" i="27"/>
  <c r="J67" i="27"/>
  <c r="I67" i="27"/>
  <c r="I76" i="27"/>
  <c r="I79" i="27"/>
  <c r="G32" i="27"/>
  <c r="J32" i="27"/>
  <c r="J118" i="27" s="1"/>
  <c r="O379" i="25"/>
  <c r="N379" i="25"/>
  <c r="G31" i="25"/>
  <c r="G30" i="25"/>
  <c r="G33" i="25"/>
  <c r="J18" i="29"/>
  <c r="H18" i="29"/>
  <c r="G68" i="27"/>
  <c r="G67" i="27" s="1"/>
  <c r="G86" i="27"/>
  <c r="G93" i="27"/>
  <c r="G92" i="27" s="1"/>
  <c r="G65" i="27"/>
  <c r="G19" i="27"/>
  <c r="G31" i="27" s="1"/>
  <c r="G27" i="27"/>
  <c r="G17" i="27"/>
  <c r="G16" i="27" s="1"/>
  <c r="J19" i="27"/>
  <c r="K116" i="27"/>
  <c r="I27" i="27"/>
  <c r="G18" i="27"/>
  <c r="K16" i="27"/>
  <c r="J16" i="27"/>
  <c r="H16" i="27"/>
  <c r="J113" i="27"/>
  <c r="J116" i="27" s="1"/>
  <c r="G115" i="27"/>
  <c r="G114" i="27"/>
  <c r="I113" i="27"/>
  <c r="I116" i="27" s="1"/>
  <c r="H113" i="27"/>
  <c r="H116" i="27" s="1"/>
  <c r="G113" i="27"/>
  <c r="G116" i="27" s="1"/>
  <c r="G36" i="27"/>
  <c r="G35" i="27"/>
  <c r="K34" i="27"/>
  <c r="J34" i="27"/>
  <c r="J110" i="27" s="1"/>
  <c r="J145" i="27" s="1"/>
  <c r="H34" i="27"/>
  <c r="G34" i="27"/>
  <c r="G15" i="28"/>
  <c r="G14" i="28"/>
  <c r="G16" i="28" s="1"/>
  <c r="G17" i="28" s="1"/>
  <c r="H346" i="25"/>
  <c r="H343" i="25"/>
  <c r="H349" i="25"/>
  <c r="H368" i="25"/>
  <c r="H371" i="25"/>
  <c r="I346" i="25"/>
  <c r="I343" i="25"/>
  <c r="I349" i="25"/>
  <c r="I368" i="25"/>
  <c r="I371" i="25"/>
  <c r="J346" i="25"/>
  <c r="J343" i="25"/>
  <c r="J349" i="25"/>
  <c r="J368" i="25"/>
  <c r="J371" i="25"/>
  <c r="K343" i="25"/>
  <c r="K346" i="25"/>
  <c r="K349" i="25"/>
  <c r="K368" i="25"/>
  <c r="K371" i="25"/>
  <c r="G345" i="25"/>
  <c r="G346" i="25"/>
  <c r="G15" i="25"/>
  <c r="G19" i="25"/>
  <c r="G23" i="25"/>
  <c r="G27" i="25"/>
  <c r="G34" i="25" s="1"/>
  <c r="G402" i="25" s="1"/>
  <c r="G341" i="25"/>
  <c r="G343" i="25"/>
  <c r="G348" i="25"/>
  <c r="G349" i="25"/>
  <c r="G351" i="25"/>
  <c r="G352" i="25"/>
  <c r="G353" i="25" s="1"/>
  <c r="G365" i="25"/>
  <c r="G368" i="25" s="1"/>
  <c r="G366" i="25"/>
  <c r="G367" i="25"/>
  <c r="G415" i="25" s="1"/>
  <c r="G371" i="25"/>
  <c r="H28" i="25"/>
  <c r="I28" i="25"/>
  <c r="J28" i="25"/>
  <c r="H19" i="27"/>
  <c r="H31" i="27" s="1"/>
  <c r="H23" i="27"/>
  <c r="H27" i="27"/>
  <c r="H37" i="27"/>
  <c r="H40" i="27"/>
  <c r="H43" i="27"/>
  <c r="H46" i="27"/>
  <c r="H49" i="27"/>
  <c r="H52" i="27"/>
  <c r="H55" i="27"/>
  <c r="H58" i="27"/>
  <c r="H61" i="27"/>
  <c r="H64" i="27"/>
  <c r="H67" i="27"/>
  <c r="H70" i="27"/>
  <c r="H73" i="27"/>
  <c r="H76" i="27"/>
  <c r="H79" i="27"/>
  <c r="H82" i="27"/>
  <c r="H85" i="27"/>
  <c r="H89" i="27"/>
  <c r="H92" i="27"/>
  <c r="H95" i="27"/>
  <c r="H98" i="27"/>
  <c r="H101" i="27"/>
  <c r="H104" i="27"/>
  <c r="K19" i="27"/>
  <c r="K31" i="27" s="1"/>
  <c r="K23" i="27"/>
  <c r="K27" i="27"/>
  <c r="K37" i="27"/>
  <c r="K40" i="27"/>
  <c r="K43" i="27"/>
  <c r="K49" i="27"/>
  <c r="K61" i="27"/>
  <c r="K64" i="27"/>
  <c r="K70" i="27"/>
  <c r="K82" i="27"/>
  <c r="K89" i="27"/>
  <c r="K92" i="27"/>
  <c r="K98" i="27"/>
  <c r="I19" i="27"/>
  <c r="J23" i="27"/>
  <c r="J31" i="27" s="1"/>
  <c r="J117" i="27" s="1"/>
  <c r="J124" i="27" s="1"/>
  <c r="G90" i="27"/>
  <c r="G91" i="27"/>
  <c r="G89" i="27"/>
  <c r="J89" i="27"/>
  <c r="J43" i="27"/>
  <c r="H32" i="27"/>
  <c r="H118" i="27" s="1"/>
  <c r="I32" i="27"/>
  <c r="I118" i="27" s="1"/>
  <c r="K32" i="27"/>
  <c r="K118" i="27" s="1"/>
  <c r="G370" i="25"/>
  <c r="G256" i="25"/>
  <c r="G250" i="25"/>
  <c r="G247" i="25"/>
  <c r="G244" i="25"/>
  <c r="G241" i="25"/>
  <c r="G238" i="25"/>
  <c r="G235" i="25"/>
  <c r="G229" i="25"/>
  <c r="G131" i="25"/>
  <c r="G130" i="25"/>
  <c r="I402" i="25"/>
  <c r="K402" i="25"/>
  <c r="I156" i="27"/>
  <c r="G103" i="27"/>
  <c r="G101" i="27" s="1"/>
  <c r="I101" i="27"/>
  <c r="G100" i="27"/>
  <c r="G99" i="27"/>
  <c r="J98" i="27"/>
  <c r="I98" i="27"/>
  <c r="I64" i="27"/>
  <c r="I37" i="27"/>
  <c r="I46" i="27"/>
  <c r="I49" i="27"/>
  <c r="I55" i="27"/>
  <c r="I58" i="27"/>
  <c r="I61" i="27"/>
  <c r="I70" i="27"/>
  <c r="I73" i="27"/>
  <c r="I82" i="27"/>
  <c r="I85" i="27"/>
  <c r="I89" i="27"/>
  <c r="I92" i="27"/>
  <c r="I95" i="27"/>
  <c r="I104" i="27"/>
  <c r="J37" i="27"/>
  <c r="J40" i="27"/>
  <c r="J46" i="27"/>
  <c r="J49" i="27"/>
  <c r="J70" i="27"/>
  <c r="G81" i="27"/>
  <c r="G79" i="27" s="1"/>
  <c r="G66" i="27"/>
  <c r="G63" i="27"/>
  <c r="G61" i="27" s="1"/>
  <c r="G57" i="27"/>
  <c r="G55" i="27" s="1"/>
  <c r="G38" i="27"/>
  <c r="G37" i="27" s="1"/>
  <c r="G39" i="27"/>
  <c r="G111" i="27" s="1"/>
  <c r="G42" i="27"/>
  <c r="G40" i="27" s="1"/>
  <c r="G48" i="27"/>
  <c r="G46" i="27" s="1"/>
  <c r="G50" i="27"/>
  <c r="G51" i="27"/>
  <c r="G71" i="27"/>
  <c r="G72" i="27"/>
  <c r="G75" i="27"/>
  <c r="G73" i="27" s="1"/>
  <c r="G87" i="27"/>
  <c r="G88" i="27"/>
  <c r="G94" i="27"/>
  <c r="G97" i="27"/>
  <c r="G95" i="27" s="1"/>
  <c r="G106" i="27"/>
  <c r="G104" i="27" s="1"/>
  <c r="H167" i="27"/>
  <c r="L167" i="27" s="1"/>
  <c r="I167" i="27"/>
  <c r="J167" i="27"/>
  <c r="K167" i="27"/>
  <c r="H404" i="25"/>
  <c r="H414" i="25"/>
  <c r="H426" i="25"/>
  <c r="I404" i="25"/>
  <c r="L404" i="25" s="1"/>
  <c r="I426" i="25"/>
  <c r="J426" i="25"/>
  <c r="K404" i="25"/>
  <c r="K414" i="25"/>
  <c r="G396" i="25"/>
  <c r="H16" i="28"/>
  <c r="H17" i="28"/>
  <c r="I16" i="28"/>
  <c r="J16" i="28"/>
  <c r="H156" i="27"/>
  <c r="L156" i="27" s="1"/>
  <c r="J156" i="27"/>
  <c r="K156" i="27"/>
  <c r="I17" i="28"/>
  <c r="K17" i="28"/>
  <c r="J17" i="28"/>
  <c r="H422" i="25"/>
  <c r="H419" i="25" s="1"/>
  <c r="I422" i="25"/>
  <c r="J422" i="25"/>
  <c r="K422" i="25"/>
  <c r="G160" i="27"/>
  <c r="K133" i="27"/>
  <c r="K135" i="27"/>
  <c r="K137" i="27"/>
  <c r="K139" i="27"/>
  <c r="K149" i="27"/>
  <c r="K155" i="27"/>
  <c r="K154" i="27" s="1"/>
  <c r="K165" i="27"/>
  <c r="K164" i="27" s="1"/>
  <c r="J133" i="27"/>
  <c r="J172" i="27" s="1"/>
  <c r="J135" i="27"/>
  <c r="J137" i="27"/>
  <c r="J139" i="27"/>
  <c r="J149" i="27"/>
  <c r="J155" i="27"/>
  <c r="J154" i="27"/>
  <c r="J165" i="27"/>
  <c r="J164" i="27"/>
  <c r="I133" i="27"/>
  <c r="I135" i="27"/>
  <c r="I137" i="27"/>
  <c r="I139" i="27"/>
  <c r="I149" i="27"/>
  <c r="I155" i="27"/>
  <c r="I154" i="27" s="1"/>
  <c r="I165" i="27"/>
  <c r="I164" i="27" s="1"/>
  <c r="H133" i="27"/>
  <c r="L133" i="27" s="1"/>
  <c r="H135" i="27"/>
  <c r="H137" i="27"/>
  <c r="H139" i="27"/>
  <c r="L139" i="27" s="1"/>
  <c r="H149" i="27"/>
  <c r="L149" i="27" s="1"/>
  <c r="H155" i="27"/>
  <c r="L155" i="27" s="1"/>
  <c r="H165" i="27"/>
  <c r="H164" i="27" s="1"/>
  <c r="L164" i="27" s="1"/>
  <c r="G133" i="27"/>
  <c r="G135" i="27"/>
  <c r="G137" i="27"/>
  <c r="G139" i="27"/>
  <c r="G149" i="27"/>
  <c r="G155" i="27"/>
  <c r="G154" i="27" s="1"/>
  <c r="G165" i="27"/>
  <c r="G164" i="27" s="1"/>
  <c r="L171" i="27"/>
  <c r="L170" i="27"/>
  <c r="L169" i="27"/>
  <c r="L168" i="27"/>
  <c r="L163" i="27"/>
  <c r="L162" i="27"/>
  <c r="L161" i="27"/>
  <c r="H160" i="27"/>
  <c r="L160" i="27"/>
  <c r="K160" i="27"/>
  <c r="J160" i="27"/>
  <c r="I160" i="27"/>
  <c r="H159" i="27"/>
  <c r="L159" i="27" s="1"/>
  <c r="K159" i="27"/>
  <c r="J159" i="27"/>
  <c r="I159" i="27"/>
  <c r="G159" i="27"/>
  <c r="H158" i="27"/>
  <c r="L158" i="27" s="1"/>
  <c r="I158" i="27"/>
  <c r="J158" i="27"/>
  <c r="K158" i="27"/>
  <c r="G158" i="27"/>
  <c r="H157" i="27"/>
  <c r="L157" i="27"/>
  <c r="K157" i="27"/>
  <c r="J157" i="27"/>
  <c r="I157" i="27"/>
  <c r="G157" i="27"/>
  <c r="L153" i="27"/>
  <c r="L152" i="27"/>
  <c r="L151" i="27"/>
  <c r="L150" i="27"/>
  <c r="L148" i="27"/>
  <c r="L147" i="27"/>
  <c r="L146" i="27"/>
  <c r="L144" i="27"/>
  <c r="L143" i="27"/>
  <c r="L142" i="27"/>
  <c r="L141" i="27"/>
  <c r="L140" i="27"/>
  <c r="L138" i="27"/>
  <c r="L136" i="27"/>
  <c r="L134" i="27"/>
  <c r="L132" i="27"/>
  <c r="H412" i="25"/>
  <c r="L412" i="25" s="1"/>
  <c r="I412" i="25"/>
  <c r="J412" i="25"/>
  <c r="K412" i="25"/>
  <c r="H20" i="25"/>
  <c r="I20" i="25"/>
  <c r="J20" i="25"/>
  <c r="K20" i="25"/>
  <c r="H394" i="25"/>
  <c r="H396" i="25"/>
  <c r="H398" i="25"/>
  <c r="I398" i="25"/>
  <c r="L398" i="25" s="1"/>
  <c r="J398" i="25"/>
  <c r="K398" i="25"/>
  <c r="H400" i="25"/>
  <c r="L400" i="25" s="1"/>
  <c r="H415" i="25"/>
  <c r="I394" i="25"/>
  <c r="I396" i="25"/>
  <c r="I415" i="25"/>
  <c r="J394" i="25"/>
  <c r="J396" i="25"/>
  <c r="J415" i="25"/>
  <c r="K394" i="25"/>
  <c r="L394" i="25"/>
  <c r="K396" i="25"/>
  <c r="K415" i="25"/>
  <c r="G394" i="25"/>
  <c r="G292" i="25"/>
  <c r="K410" i="25"/>
  <c r="K424" i="25"/>
  <c r="J410" i="25"/>
  <c r="I410" i="25"/>
  <c r="I424" i="25"/>
  <c r="H410" i="25"/>
  <c r="L410" i="25"/>
  <c r="H424" i="25"/>
  <c r="L424" i="25"/>
  <c r="L425" i="25"/>
  <c r="L423" i="25"/>
  <c r="L420" i="25"/>
  <c r="L418" i="25"/>
  <c r="L417" i="25"/>
  <c r="L416" i="25"/>
  <c r="H413" i="25"/>
  <c r="L413" i="25"/>
  <c r="K413" i="25"/>
  <c r="J413" i="25"/>
  <c r="I413" i="25"/>
  <c r="L408" i="25"/>
  <c r="L407" i="25"/>
  <c r="L406" i="25"/>
  <c r="L405" i="25"/>
  <c r="L403" i="25"/>
  <c r="L401" i="25"/>
  <c r="L399" i="25"/>
  <c r="L397" i="25"/>
  <c r="L395" i="25"/>
  <c r="L393" i="25"/>
  <c r="L392" i="25"/>
  <c r="L391" i="25"/>
  <c r="L390" i="25"/>
  <c r="L389" i="25"/>
  <c r="L388" i="25"/>
  <c r="L387" i="25"/>
  <c r="G65" i="25"/>
  <c r="G64" i="25"/>
  <c r="G17" i="25"/>
  <c r="G16" i="25"/>
  <c r="G49" i="27"/>
  <c r="L137" i="27"/>
  <c r="G23" i="27"/>
  <c r="G70" i="27"/>
  <c r="G98" i="27"/>
  <c r="L135" i="27"/>
  <c r="G167" i="27"/>
  <c r="K166" i="27"/>
  <c r="G156" i="27"/>
  <c r="J166" i="27"/>
  <c r="H166" i="27"/>
  <c r="L166" i="27"/>
  <c r="I166" i="27"/>
  <c r="L396" i="25"/>
  <c r="G166" i="27"/>
  <c r="K174" i="27"/>
  <c r="K128" i="27"/>
  <c r="I174" i="27"/>
  <c r="I128" i="27"/>
  <c r="J174" i="27"/>
  <c r="J128" i="27"/>
  <c r="H128" i="27"/>
  <c r="H174" i="27"/>
  <c r="G128" i="27"/>
  <c r="G174" i="27"/>
  <c r="L415" i="25"/>
  <c r="H421" i="25"/>
  <c r="G426" i="25"/>
  <c r="J411" i="25"/>
  <c r="J409" i="25" s="1"/>
  <c r="J421" i="25"/>
  <c r="I411" i="25"/>
  <c r="I409" i="25" s="1"/>
  <c r="H411" i="25"/>
  <c r="H409" i="25" s="1"/>
  <c r="L409" i="25" s="1"/>
  <c r="J414" i="25"/>
  <c r="L411" i="25"/>
  <c r="G421" i="25"/>
  <c r="G419" i="25" s="1"/>
  <c r="G398" i="25"/>
  <c r="J419" i="25"/>
  <c r="I431" i="25"/>
  <c r="H431" i="25"/>
  <c r="H429" i="25"/>
  <c r="H384" i="25"/>
  <c r="K431" i="25"/>
  <c r="K384" i="25"/>
  <c r="K429" i="25"/>
  <c r="J431" i="25"/>
  <c r="J384" i="25"/>
  <c r="J429" i="25"/>
  <c r="I384" i="25"/>
  <c r="I429" i="25"/>
  <c r="G431" i="25"/>
  <c r="G384" i="25"/>
  <c r="G429" i="25"/>
  <c r="I419" i="25" l="1"/>
  <c r="L419" i="25" s="1"/>
  <c r="L426" i="25"/>
  <c r="G118" i="27"/>
  <c r="J402" i="25"/>
  <c r="H402" i="25"/>
  <c r="J175" i="27"/>
  <c r="J173" i="27"/>
  <c r="G139" i="25"/>
  <c r="G117" i="25"/>
  <c r="G109" i="25"/>
  <c r="G101" i="25"/>
  <c r="G411" i="25" s="1"/>
  <c r="G121" i="25"/>
  <c r="K158" i="25"/>
  <c r="J158" i="25"/>
  <c r="G133" i="25"/>
  <c r="K278" i="25"/>
  <c r="G231" i="25"/>
  <c r="G261" i="25"/>
  <c r="G255" i="25"/>
  <c r="G249" i="25"/>
  <c r="K338" i="25"/>
  <c r="G297" i="25"/>
  <c r="G338" i="25" s="1"/>
  <c r="G400" i="25" s="1"/>
  <c r="I338" i="25"/>
  <c r="I400" i="25" s="1"/>
  <c r="I427" i="25" s="1"/>
  <c r="I428" i="25" s="1"/>
  <c r="H361" i="26"/>
  <c r="J361" i="26"/>
  <c r="L422" i="25"/>
  <c r="K400" i="25"/>
  <c r="K427" i="25" s="1"/>
  <c r="K428" i="25" s="1"/>
  <c r="K421" i="25"/>
  <c r="K419" i="25" s="1"/>
  <c r="H154" i="27"/>
  <c r="L154" i="27" s="1"/>
  <c r="L165" i="27"/>
  <c r="I110" i="27"/>
  <c r="I145" i="27" s="1"/>
  <c r="I172" i="27" s="1"/>
  <c r="H110" i="27"/>
  <c r="H145" i="27" s="1"/>
  <c r="K110" i="27"/>
  <c r="K145" i="27" s="1"/>
  <c r="K172" i="27" s="1"/>
  <c r="G64" i="27"/>
  <c r="G110" i="27" s="1"/>
  <c r="G85" i="27"/>
  <c r="I31" i="27"/>
  <c r="G159" i="25"/>
  <c r="G377" i="25" s="1"/>
  <c r="G154" i="25"/>
  <c r="G143" i="25"/>
  <c r="G113" i="25"/>
  <c r="G105" i="25"/>
  <c r="G77" i="25"/>
  <c r="G404" i="25" s="1"/>
  <c r="G158" i="25"/>
  <c r="G376" i="25" s="1"/>
  <c r="G380" i="25" s="1"/>
  <c r="I158" i="25"/>
  <c r="I376" i="25" s="1"/>
  <c r="I380" i="25" s="1"/>
  <c r="G278" i="25"/>
  <c r="H278" i="25"/>
  <c r="H376" i="25" s="1"/>
  <c r="H380" i="25" s="1"/>
  <c r="G339" i="25"/>
  <c r="J338" i="25"/>
  <c r="J376" i="25" s="1"/>
  <c r="J380" i="25" s="1"/>
  <c r="G17" i="29"/>
  <c r="G18" i="29" s="1"/>
  <c r="I361" i="26"/>
  <c r="G145" i="27" l="1"/>
  <c r="G172" i="27" s="1"/>
  <c r="G117" i="27"/>
  <c r="G124" i="27" s="1"/>
  <c r="K175" i="27"/>
  <c r="K173" i="27"/>
  <c r="I175" i="27"/>
  <c r="I173" i="27"/>
  <c r="I117" i="27"/>
  <c r="L145" i="27"/>
  <c r="H172" i="27"/>
  <c r="G414" i="25"/>
  <c r="G409" i="25" s="1"/>
  <c r="G427" i="25" s="1"/>
  <c r="G428" i="25" s="1"/>
  <c r="L402" i="25"/>
  <c r="H427" i="25"/>
  <c r="K117" i="27"/>
  <c r="J400" i="25"/>
  <c r="J427" i="25" s="1"/>
  <c r="J428" i="25" s="1"/>
  <c r="K376" i="25"/>
  <c r="K380" i="25" s="1"/>
  <c r="H117" i="27"/>
  <c r="L421" i="25"/>
  <c r="H428" i="25" l="1"/>
  <c r="L427" i="25"/>
  <c r="L172" i="27"/>
  <c r="H173" i="27"/>
  <c r="H175" i="27"/>
  <c r="I124" i="27"/>
  <c r="G131" i="27" s="1"/>
  <c r="I125" i="27"/>
  <c r="G173" i="27"/>
  <c r="G175" i="27"/>
</calcChain>
</file>

<file path=xl/sharedStrings.xml><?xml version="1.0" encoding="utf-8"?>
<sst xmlns="http://schemas.openxmlformats.org/spreadsheetml/2006/main" count="2185" uniqueCount="777">
  <si>
    <t xml:space="preserve">Всього по КП "Чернівціводоканал": </t>
  </si>
  <si>
    <t>за рахунок субвенції з державного бюджету місцевим бюджетам на здійснення заходів  щодо соціально-економічного  розвитку окремих територій.</t>
  </si>
  <si>
    <t xml:space="preserve">Капітальний ремонт злітно-посадкової смуги комунального підприємства "Міжнародний аеропорт "Чернівці" </t>
  </si>
  <si>
    <t>Капітальний ремонт теплових мереж міста (в т.ч.придбання попередньоізольованих пінополіуретановою ізоляцією труб, експертиза)</t>
  </si>
  <si>
    <r>
      <t xml:space="preserve">Всього </t>
    </r>
    <r>
      <rPr>
        <b/>
        <sz val="11"/>
        <rFont val="Times New Roman"/>
        <family val="1"/>
        <charset val="204"/>
      </rPr>
      <t>по МКП "Чернівцітеплокомуненерго"</t>
    </r>
    <r>
      <rPr>
        <b/>
        <sz val="14"/>
        <rFont val="Times New Roman"/>
        <family val="1"/>
        <charset val="204"/>
      </rPr>
      <t xml:space="preserve">: </t>
    </r>
  </si>
  <si>
    <t>ВСЬОГО по бюджету розвитку:</t>
  </si>
  <si>
    <t>ІІ</t>
  </si>
  <si>
    <t>має бути</t>
  </si>
  <si>
    <t>будівництва об´єктів житлово-комунального господарства по департаменту житлово-комунального господарства на 2016 рік</t>
  </si>
  <si>
    <t xml:space="preserve">Освоєння на 01.01.2016 </t>
  </si>
  <si>
    <t xml:space="preserve">Обсяги капвкладень на 2016 рік </t>
  </si>
  <si>
    <t>Чернівецької міської ради</t>
  </si>
  <si>
    <t>Капітальний ремонт водопровідних та каналізаційних мереж міста ( в т.ч. проектні роботи, експертиза, авторський нагляд)</t>
  </si>
  <si>
    <t>Капітальний ремонт теплиці</t>
  </si>
  <si>
    <t>Будівництво, реконструкція та капітальний ремонт доріг м.Чернівців</t>
  </si>
  <si>
    <t>170703</t>
  </si>
  <si>
    <t>Виконання технічних заключень, проектних робіт, експертизи проектів на капітальний ремонт доріг</t>
  </si>
  <si>
    <t>Виконання технічних заключень, проектних робіт, експертизи проектів на реконструкцію доріг</t>
  </si>
  <si>
    <t>Капітальний ремонт міжбудинкових проїздів</t>
  </si>
  <si>
    <t>100203</t>
  </si>
  <si>
    <t>Виконання технічних заключень, проектних робіт, експертизи проектів на капітальний ремонт міжбудинкових проїздів</t>
  </si>
  <si>
    <t>150101</t>
  </si>
  <si>
    <t>КТКВК</t>
  </si>
  <si>
    <t>№ з/п</t>
  </si>
  <si>
    <t>171000</t>
  </si>
  <si>
    <t>100202</t>
  </si>
  <si>
    <t>100201</t>
  </si>
  <si>
    <t>Додаток 1</t>
  </si>
  <si>
    <t>до рішення виконавчого комітету</t>
  </si>
  <si>
    <t>Титульний список</t>
  </si>
  <si>
    <t>грн.</t>
  </si>
  <si>
    <t>Об’єкти будівництва</t>
  </si>
  <si>
    <t>Код КЕКВ</t>
  </si>
  <si>
    <t>Загальна кошторисна вартість</t>
  </si>
  <si>
    <t>в тому числі по кварталах:</t>
  </si>
  <si>
    <t>Підрядник</t>
  </si>
  <si>
    <t>I</t>
  </si>
  <si>
    <t>II</t>
  </si>
  <si>
    <t>III</t>
  </si>
  <si>
    <t>IV</t>
  </si>
  <si>
    <t>Розділ І.    По капітальних видатках, де замовником є департамент житлово-комунального господарства Чернівецької міської ради:</t>
  </si>
  <si>
    <t>Програма каналізування  міста Чернівців на 2013-2025 роки</t>
  </si>
  <si>
    <t xml:space="preserve">Всього по програмі: </t>
  </si>
  <si>
    <t>Програма розвитку міського електротранспорту в м.Чернівцях на 2007-2015 роки</t>
  </si>
  <si>
    <t>По капітальних видатках, де замовником є КП "Чернівецьке тролейбусне управління"</t>
  </si>
  <si>
    <t>розр.ПКД</t>
  </si>
  <si>
    <t>Підрядна організація</t>
  </si>
  <si>
    <t>в т.ч. технагляд</t>
  </si>
  <si>
    <t>проектні роботи, експертиза;</t>
  </si>
  <si>
    <t>капітальний ремонт;</t>
  </si>
  <si>
    <t>ЧМКП ШЕП</t>
  </si>
  <si>
    <t>технагляд.</t>
  </si>
  <si>
    <t>ДЖКГ</t>
  </si>
  <si>
    <t xml:space="preserve">  </t>
  </si>
  <si>
    <t>перерах ПКД</t>
  </si>
  <si>
    <r>
      <t>Інші об</t>
    </r>
    <r>
      <rPr>
        <b/>
        <sz val="13"/>
        <rFont val="Arial"/>
        <family val="2"/>
        <charset val="204"/>
      </rPr>
      <t>҆</t>
    </r>
    <r>
      <rPr>
        <b/>
        <sz val="13"/>
        <rFont val="Times New Roman"/>
        <family val="1"/>
        <charset val="204"/>
      </rPr>
      <t>єкти</t>
    </r>
  </si>
  <si>
    <t>Підрядні організації</t>
  </si>
  <si>
    <t>Проектні організації</t>
  </si>
  <si>
    <t>Капітальний ремонт алей на Центральному кладовищі на вул.Героїв Майдану,159-А, в тому числі:</t>
  </si>
  <si>
    <t>технагляд</t>
  </si>
  <si>
    <t>МКП "Міськсвітло"</t>
  </si>
  <si>
    <t>Придбання техніки і обладнання для комунальних потреб міста</t>
  </si>
  <si>
    <t>Постачальники</t>
  </si>
  <si>
    <t>проектні роботи, авторський нагляд, експертиза;</t>
  </si>
  <si>
    <t>Проектна організація</t>
  </si>
  <si>
    <t>ПП Глиняний</t>
  </si>
  <si>
    <t>ПП Шилипенда</t>
  </si>
  <si>
    <t>ПП Костриба</t>
  </si>
  <si>
    <t>будівництво;</t>
  </si>
  <si>
    <t>ЛК "Машинері"</t>
  </si>
  <si>
    <t>Реконструкція зовнішнього освітлення, в тому числі:</t>
  </si>
  <si>
    <t>проектні роботи,техумови, експертиза;</t>
  </si>
  <si>
    <t>реконструкція;</t>
  </si>
  <si>
    <t xml:space="preserve"> </t>
  </si>
  <si>
    <t xml:space="preserve">Всього: </t>
  </si>
  <si>
    <t xml:space="preserve">Реконструкція дороги на вул.Б.Хмельницького від вул.Ю.Гагаріна до вул.Університетської, в тому числі: </t>
  </si>
  <si>
    <t>Капітальний ремонт вул.О.Кобилянської (тротуари), в тому числі:</t>
  </si>
  <si>
    <t xml:space="preserve">Капітальний ремонт вул.Я.Степового (асфальтування гравійної ділянки), в тому числі: </t>
  </si>
  <si>
    <t xml:space="preserve">Капітальний ремонт вул.Сокирянської (асфальтування гравійної ділянки), в тому числі: </t>
  </si>
  <si>
    <t>Капітальний ремонт вул.С.Ковалевської, в тому числі:</t>
  </si>
  <si>
    <t>Капітальний ремонт дороги на вул.Лісній (співфінансування)</t>
  </si>
  <si>
    <t>Капітальний ремонт дороги на вул.Кубинській (співфінансування)</t>
  </si>
  <si>
    <t>Капітальний ремонт розворотнього кільця маршрутного автобусу №15 на вул.Дунайській 126</t>
  </si>
  <si>
    <t>Капітальний ремонт поверхневого водовідведення від вул.Білоруської, 83 до озера, в тому числі:</t>
  </si>
  <si>
    <t>Капітальний ремонт тротуару на вул.Головній на ділянці від будинку №189 до вул.В.Чкалова, в тому числі:</t>
  </si>
  <si>
    <t>Капітальний ремонт тротуарів на вул.Л.Кобилиці, в тому числі:</t>
  </si>
  <si>
    <t>Капітальний ремонт вул.І.Гонти, в тому числі:</t>
  </si>
  <si>
    <t>Капітальний ремонт вул.І.Козачука, в тому числі:</t>
  </si>
  <si>
    <t>конкурс</t>
  </si>
  <si>
    <t>техумови, проектні роботи, експертиза;</t>
  </si>
  <si>
    <t>Капітальний ремонт тротуарів на вул.Головній (від вул.Фізкультурної до вул.Ф.Полетаєва, дві сторони), в тому числі:</t>
  </si>
  <si>
    <t>Проектні і експертна організація</t>
  </si>
  <si>
    <t>Капітальний ремонт міжбудинкового проїзду на вул.Руській, 259, в тому числі:</t>
  </si>
  <si>
    <t>Капітальний ремонт міжбудинкового проїзду на вул.Головній, 191 в сторону вул.В.Чкалова,5, в тому числі:</t>
  </si>
  <si>
    <t>Капітальний ремонт міжбудинкового проїзду на вул.Головній, 204-Б і 204-В, в тому числі:</t>
  </si>
  <si>
    <t>Капітальний ремонт міжбудинкового проїзду на вул.Руській, 219-В  і  219-Г, в тому числі:</t>
  </si>
  <si>
    <t>Капітальний ремонт міжбудинкового проїзду на вул.Руській, 219-А і 219-Б, в тому числі:</t>
  </si>
  <si>
    <t>Капітальний ремонт міжбудинкового проїзду на вул.Ф.Полетаєва, 6 в тому числі:</t>
  </si>
  <si>
    <t>Капітальний ремонт міжбудинкового проїзду на вул.Ф.Полетаєва, 15 в тому числі:</t>
  </si>
  <si>
    <t>Капітальний ремонт на вул.Ф.Достоєвського, 3-3-А, в тому числі:</t>
  </si>
  <si>
    <t>Капітальний ремонт міжбудинкового проїзду від вул.М.Коперніка до будинку № 21-А на вул.О.Щербанюка, в тому числі:</t>
  </si>
  <si>
    <t>Капітальний ремонт міжбудинкового проїзду на  вул.Небесної Сотні, 22, 24, 26, в тому числі:</t>
  </si>
  <si>
    <t>Капітальний ремонт міжбудинкового проїзду на вул.Героїв Майдану, 77-А і 77-Г, в тому числі:</t>
  </si>
  <si>
    <t xml:space="preserve">Всього по МКП "Чернівціспецкомунтранс": </t>
  </si>
  <si>
    <t xml:space="preserve">Всього по тресту: </t>
  </si>
  <si>
    <t>Капітальний ремонт зовнішнього освітлення, в тому числі:</t>
  </si>
  <si>
    <t xml:space="preserve">Будівництво насосної станції та напірного каналізаційного трубопроводу для відведення стічних вод з полігону ТПВ на вул.Чорнівській до діючого каналізаційного колектора на вул.І.Підкови, в тому числі: </t>
  </si>
  <si>
    <t>Капітальний ремонт каналізаційних мереж ДНЗ №41 на вул.Ф.Полетаєва, 19 методом безтраншейної зміни труб, в тому числі:</t>
  </si>
  <si>
    <t xml:space="preserve">Будівництво водопровідних вводів та каналізаційної мережі до житлових будинків № 3 та № 3-А по вул.Надрічній, в тому числі: </t>
  </si>
  <si>
    <t xml:space="preserve">Будівництво водопровідних вводів та мереж каналізації ДНЗ №23 по вул.В.Александрі, 30, в тому числі: </t>
  </si>
  <si>
    <t>Будівництво водопровідної мережі до житлових будинків № 21 та 21-А на вул.Привокзальній, у тому числі:</t>
  </si>
  <si>
    <t>Будівництво насосної станції та напірного колектора з підключенням в діючий каналізаційний колектор в районі вул.Привокзальної , в тому числі:</t>
  </si>
  <si>
    <t>Реконструкція світлосигнального обладнання КП "Міжнародний аеропорт "Чернівці" , в тому числі:</t>
  </si>
  <si>
    <t xml:space="preserve">Реконструкція резервного електроживлення водопровідної насосної станції "Біла" в м.Чернівці (в т.ч. проектні роботи, експертиза, авторський нагляд) </t>
  </si>
  <si>
    <t>Будівництво напірного та безнапірного колектора та КНС на вул.Б.Хмельницького, в тому числі:</t>
  </si>
  <si>
    <t>Капітальний ремонт міжбудинкового проїзду на вул.Головній від будинку № 275-Г до будинку                                 № 281-В, в тому числі:</t>
  </si>
  <si>
    <t>Освоєння на 01.01.2016</t>
  </si>
  <si>
    <t xml:space="preserve"> І.  Розподіл по капітальних видатках, де замовником є департамент житлово-комунального господарства Чернівецької міської ради :</t>
  </si>
  <si>
    <t>1</t>
  </si>
  <si>
    <t>100102</t>
  </si>
  <si>
    <t>2</t>
  </si>
  <si>
    <t>3</t>
  </si>
  <si>
    <t>100106</t>
  </si>
  <si>
    <t>4</t>
  </si>
  <si>
    <t>5</t>
  </si>
  <si>
    <t>Енергозбереження (лічильники обліку тепла)</t>
  </si>
  <si>
    <t>Експертне обстеження ліфтів</t>
  </si>
  <si>
    <t>,</t>
  </si>
  <si>
    <t>по об’єктно</t>
  </si>
  <si>
    <t xml:space="preserve">Капітальний ремонт стоянок аеродрому КП "Міжнародний аеропорт "Чернівці", в тому числі: </t>
  </si>
  <si>
    <t>Капітальний ремонт контактної мережі  в м.Чернівцях                   (в т.ч.проектні роботи, експертиза, капремонт, технагляд)</t>
  </si>
  <si>
    <t>Капремонт водопровідних та каналізаційних мереж міста                                   (в т.ч. проектні роботи, експертиза)</t>
  </si>
  <si>
    <t xml:space="preserve">Капітальний ремонт алей на кладовищах в м.Чернівцях                             (в т.ч.проектні роботи, експертиза, капремонт, технагляд) </t>
  </si>
  <si>
    <t>Будівництво дренажу на полігоні ТПВ на вул.Чорнівській в м.Чернівці (в т.ч. проектні роботи, експертиза)</t>
  </si>
  <si>
    <r>
      <t>Капітальний ремонт світлофорних об</t>
    </r>
    <r>
      <rPr>
        <sz val="12"/>
        <rFont val="Arial Cyr"/>
        <charset val="204"/>
      </rPr>
      <t>’</t>
    </r>
    <r>
      <rPr>
        <sz val="12"/>
        <rFont val="Times New Roman"/>
        <family val="1"/>
      </rPr>
      <t>єктів, в тому числі:</t>
    </r>
  </si>
  <si>
    <t xml:space="preserve">Будівництво водопровідних вводів та мереж каналізації ДНЗ № 26 по вул.Надрічній, 17, в тому числі: </t>
  </si>
  <si>
    <t>Реконструкція світлофорних об’єктів на вулицях м.Чернівців , в тому числі:</t>
  </si>
  <si>
    <t>Капітальний ремонт житлового фонду, в тому числі:</t>
  </si>
  <si>
    <t>Капітальний ремонт тротуарів на вул.В.Александрі від буд.№114 до буд.№120, в тому числі:</t>
  </si>
  <si>
    <t>по обєктно</t>
  </si>
  <si>
    <t>Капітальний ремонт міжбудинкового проїзду на просп.Незалежності, 64,64-А (в т.ч. проектні роботи,експертиза)</t>
  </si>
  <si>
    <t>Капітальний ремонт міського асфальтобетонного змішувача в с.Магала Новоселицького р-ну Чернівецької області  (в т.ч.проектні роботи, експертиза)</t>
  </si>
  <si>
    <t>Будівництво дренажу та водовідведення дощових вод з території, обмеженої вулицями Кобзарською, Лемківською (колишня вул.О.Дундича) та Жванецькою в м.Чернівці (ІІ черга), в тому числі:</t>
  </si>
  <si>
    <t xml:space="preserve">за рахунок спеціального фонду міського бюджету - бюджету розвитку </t>
  </si>
  <si>
    <t>Капітальний ремонт вул.М.Салтикова-Щедріна (від вул.О.Герцена до 2 провул.У.Кармелюка), в тому числі:</t>
  </si>
  <si>
    <t>Розділ ІІ.  По капітальних видатках, де замовником є Чернівецьке міське комунальне підрядне шляхово-експлуатаційне підприємство</t>
  </si>
  <si>
    <t>Розділ ІІІ.   По капітальних видатках, де замовником є  МКП "Чернівцспецкомунтранс"</t>
  </si>
  <si>
    <t>Розділ IV.     По капітальних видатках, де замовником є  ЧМК виробничий трест зеленого господарства та протизсувних робіт</t>
  </si>
  <si>
    <t xml:space="preserve"> Розділ V.   По капітальних видатках, де замовником є КП "Чернівціводоканал"</t>
  </si>
  <si>
    <t>Розділ VІ.  По капітальних видатках, де замовником є МКП "Чернівцітеплокомуненерго"</t>
  </si>
  <si>
    <t>за рахунок  спеціального фонду міського бюджету - бюджету розвитку</t>
  </si>
  <si>
    <t>було</t>
  </si>
  <si>
    <t>знято</t>
  </si>
  <si>
    <t>додали</t>
  </si>
  <si>
    <t>Капітальний ремонт каналізаційних мереж по вул.І.Вільде (в т.ч.проектні роботи, експертиза, авторський нагляд)</t>
  </si>
  <si>
    <r>
      <t xml:space="preserve">Додаток </t>
    </r>
    <r>
      <rPr>
        <b/>
        <sz val="16"/>
        <color indexed="10"/>
        <rFont val="Times New Roman"/>
        <family val="1"/>
        <charset val="204"/>
      </rPr>
      <t>2</t>
    </r>
  </si>
  <si>
    <t>І.    Розподіл залишків коштів, які утворилися станом на 01.01.2016 р. :</t>
  </si>
  <si>
    <t>По капітальних видатках, де замовником є департамент житлово-комунального господарства Чернівецької міської ради:</t>
  </si>
  <si>
    <t>ЧМКПШЕП</t>
  </si>
  <si>
    <t xml:space="preserve">Будівництво притулку для безпритульних тварин на вул.Південно-Кільцевій,47 в м.Чернівцях (1 черга) (електромонтажні, сантехнічні та протипожежні заходи), в тому числі: </t>
  </si>
  <si>
    <t>розр ПКД</t>
  </si>
  <si>
    <t>ПП "Рембудторг-інвест"</t>
  </si>
  <si>
    <t>Будівництво притулку для безпритульних тварин на вул.Південно-Кільцевій,47 в м.Чернівцях (ІІ черга),тому числі:</t>
  </si>
  <si>
    <t>Капітальний ремонт дорожнього покриття вул.І.Підкови, в тому числі:</t>
  </si>
  <si>
    <t xml:space="preserve">Капітальний ремонт міжбудинкового проїзду на вул.Руській,289-Г, в тому числі: </t>
  </si>
  <si>
    <t xml:space="preserve">Капітальний ремонт міжбудинкового проїзду на вул.О.Щербанюка,39, в тому числі: </t>
  </si>
  <si>
    <t>Постачальники товару</t>
  </si>
  <si>
    <t>в т.ч. технагляд.</t>
  </si>
  <si>
    <t xml:space="preserve">за рахунок залишку коштів, який утворився станом на 01.01.2016 р. по спеціальному фонду міського бюджету - бюджету розвитку </t>
  </si>
  <si>
    <t>Реконструкція зовнішнього освітлення та контактної мережі на вул.Шолом Алейхема та вул.Головній в м.Чернівцях (2 черга), в тому числі:</t>
  </si>
  <si>
    <t>Капітальний ремонт зливової мережі на вул.Головній,55, в тому числі:</t>
  </si>
  <si>
    <t xml:space="preserve">Капітальний ремонт підпірної стінки на вул.Переяславській, в тому числі: </t>
  </si>
  <si>
    <t xml:space="preserve">Капітальний ремонт підпірної стінки на провул.Ентузіастів,12, в тому числі: </t>
  </si>
  <si>
    <t>Капітальний ремонт підпірної стінки на вул.О.Кобилянської,9, в тому числі:</t>
  </si>
  <si>
    <t>Капітальний ремонт вул. Крижанівського</t>
  </si>
  <si>
    <t xml:space="preserve">Виконання проектних робіт на розробку схеми санітарної очистки в м.Чернівцях (капітальний ремонт) </t>
  </si>
  <si>
    <t>Розділ ІІІ.   По капітальних видатках, де замовником є  КП "Міськсвітло"</t>
  </si>
  <si>
    <t>Капітальний ремонт опор зовнішнього освітлення  на вул.Б.Хмельницького від вул.Ю.Гагаріна до вул.Університетської  (експертиза)</t>
  </si>
  <si>
    <t>Капітальний ремонт зовнішнього освітлення  вул.С.Воробкевича, в тому числі:</t>
  </si>
  <si>
    <t>розрПКД</t>
  </si>
  <si>
    <t>Будівництво 2-х горизонтальних пісколовок з пропускною спроможністю 100 тис.м3/добу на очисних спорудах м.Чернівці (проектні роботи, експертиза)</t>
  </si>
  <si>
    <t>Капітальний ремонт зливової мережі на                                           вул.Синагоги,51-53 (колишня вул.А.Барбюса), в тому числі:</t>
  </si>
  <si>
    <t>Реконструкція водопровідної мережі Ø 800 мм від насосної станції "Очерет" до вул.Артема (в т.ч.проектні роботи, експертиза)</t>
  </si>
  <si>
    <t>Капітальний ремонт дороги на вул.О.Щербанюка від вул.Небесної Сотні до вул.М.Кутузова (І черга), в тому числі:</t>
  </si>
  <si>
    <t>Капітальний ремонт зливової мережі на розворотньому кільці проспект Незалежності - вул.Героїв Майдану, в тому числі:</t>
  </si>
  <si>
    <t>Капітальний ремонт вул. Рівненській від будинку № 8 до будинку № 10 (влаштування тротуару), в тому числі:</t>
  </si>
  <si>
    <t>Капітальний ремонт вул.Ентузіастів  від провул.Ентузіастів до вул.В.Івасюка (влаштування тротуару), в тому числі:</t>
  </si>
  <si>
    <t xml:space="preserve">конкурс </t>
  </si>
  <si>
    <t xml:space="preserve">Капітальний ремонт міжбудинкового проїзду на вул.Руській,281-А, Б, в тому числі: </t>
  </si>
  <si>
    <t xml:space="preserve">Капітальний ремонт міжбудинкового проїзду на бульварі Героїв Крут,5 (тротуар), в тому числі: </t>
  </si>
  <si>
    <t xml:space="preserve">Капітальний ремонт міжбудинкового проїзду  на вул.Ф.Полетаєва,12, в тому числі: </t>
  </si>
  <si>
    <t xml:space="preserve">Капітальний ремонт міжбудинкового проїзду від вул.В.Івасюка,2 до арки будинку № 8 на вул.Ентузіастів, в тому числі: </t>
  </si>
  <si>
    <t xml:space="preserve">Капітальний ремонт міжбудинкового проїзду  на провул.Ентузіастів,14, в тому числі: </t>
  </si>
  <si>
    <t xml:space="preserve">Капітальний ремонт міжбудинкового проїзду  на вул.Південно-Кільцевій,5,  в тому числі: </t>
  </si>
  <si>
    <t xml:space="preserve">Капітальний ремонт міжбудинкового проїзду  на вул.Південно-Кільцевій,23 (тротуари),  в тому числі: </t>
  </si>
  <si>
    <t xml:space="preserve">Капітальний ремонт міжбудинкового проїзду  на вул.В.Комарова,31-В,  в тому числі: </t>
  </si>
  <si>
    <t xml:space="preserve">Капітальний ремонт міжбудинкового проїзду між будинками № 4-Е і 4-Д на вул.Хотинській, в тому числі: </t>
  </si>
  <si>
    <t>Капітальний ремонт ТРП-7А на вул.Руській, 213-А (в т.ч. проектні роботи, експертиза, авторський нагляд)</t>
  </si>
  <si>
    <t>Капітальний ремонт каналізаційного ствола та каналізаційного колектора в районі вулиці Роменська в м.Чернівці (в т.ч. проектні роботи, експертиза, авторський нагляд)</t>
  </si>
  <si>
    <t>Реконструкція, модернізація насосно-силового обладнання насосної станції ІІІ підйому водогону "Дністер-Чернівці" (в т.ч. авторський нагляд)</t>
  </si>
  <si>
    <t>№778/23</t>
  </si>
  <si>
    <t>Капітальний ремонт південно-західної ділянки огорожі  КП "Міжнародний аеропорт "Чернівці", в тому числі:</t>
  </si>
  <si>
    <t>Розділ VІІІ.   По капітальних видатках, де замовником є  КП "Міжнародний аеропорт "Чернівці"</t>
  </si>
  <si>
    <t>Додаток 3</t>
  </si>
  <si>
    <t xml:space="preserve">                                                                                         О.Каспрук</t>
  </si>
  <si>
    <t>за рахунок кредитних коштів міжнародної фінансової організації "Північна екологічна фінансова корпорація" (NEFCO), які залучені                                                                                                                                           до спеціального фонду міського бюджету - бюджету розвитку,  для реалізації інвестиційного проекту "Вуличне освітлення м.Чернівці".</t>
  </si>
  <si>
    <t>6</t>
  </si>
  <si>
    <t>7</t>
  </si>
  <si>
    <t>Капітальний ремонт житлового будинку на вул. Марка Вовчка, 5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</si>
  <si>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</si>
  <si>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</si>
  <si>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</si>
  <si>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</si>
  <si>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</si>
  <si>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</si>
  <si>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</si>
  <si>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</si>
  <si>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</si>
  <si>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</si>
  <si>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</si>
  <si>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</si>
  <si>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</si>
  <si>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</si>
  <si>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</si>
  <si>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</si>
  <si>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</si>
  <si>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</si>
  <si>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</si>
  <si>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</si>
  <si>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</si>
  <si>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</si>
  <si>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</si>
  <si>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</si>
  <si>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Ущільнення димовентканалів, ремонт оголовків:</t>
  </si>
  <si>
    <t>Влаштування пандусу</t>
  </si>
  <si>
    <t>просп. Незалежності, 125</t>
  </si>
  <si>
    <t>32</t>
  </si>
  <si>
    <t>Експертне обстеження ліфтів житлового будинку на провул. Ентузіастів, 6, п.1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</si>
  <si>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</si>
  <si>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</si>
  <si>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</si>
  <si>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</si>
  <si>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</si>
  <si>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</si>
  <si>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</si>
  <si>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</si>
  <si>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</si>
  <si>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</si>
  <si>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</si>
  <si>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</si>
  <si>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</si>
  <si>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</si>
  <si>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Капітальний ремонт (заміна) ліфтів</t>
  </si>
  <si>
    <t xml:space="preserve">Разом: </t>
  </si>
  <si>
    <t>Капітальний ремонт житлового будинку на вул.Університетській, 36</t>
  </si>
  <si>
    <t>експертна організація</t>
  </si>
  <si>
    <t>непередбачувані витрати</t>
  </si>
  <si>
    <t xml:space="preserve">                Чернівецький міський голова                                                    </t>
  </si>
  <si>
    <t xml:space="preserve">Капітальний ремонт системи телемеханіки </t>
  </si>
  <si>
    <t xml:space="preserve">                                                                 О.Каспрук</t>
  </si>
  <si>
    <t>Капітальний ремонт вуличного освітлення шляхом технічного переоснащення світильників на світильники на основі LED технологій (розробка та узгодження проектно-кошторисної документації та управління проектом)</t>
  </si>
  <si>
    <t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 (роботи та технічний нагляд)</t>
  </si>
  <si>
    <t>ТОВ "Компанія Євродор"</t>
  </si>
  <si>
    <t>ТОВ "Трансбуд -СВ"</t>
  </si>
  <si>
    <t>ТОВ "Смартех"</t>
  </si>
  <si>
    <t>ТОВ "Трансбуд-СВ"</t>
  </si>
  <si>
    <t>ФОП Кушнір Є.</t>
  </si>
  <si>
    <t>ТОВ"Алтай буд-інвест"</t>
  </si>
  <si>
    <t>ПП Глиняний Д.С.</t>
  </si>
  <si>
    <t>Капітальний ремонт тротуарів від вул.М.Салтикова-Щедріна до буд.№79 на вул.В.Залозецького</t>
  </si>
  <si>
    <t xml:space="preserve">Капітальний ремонт підпірної стінки на вул.Б.Хмельницького, 9-11, в тому числі: </t>
  </si>
  <si>
    <t>Ремонт покрівель,  мереж холодного водопостачання, централізованого опалення, водовідведення,  електропостачання, утеплення фасадів, тощо:</t>
  </si>
  <si>
    <t>Капітальний ремонт житлового будинку на           вул.Шолом-Алейхема,6 (кв.3-А)</t>
  </si>
  <si>
    <t>Капітальний ремонт житлового будинку на вул.Й.Главки, 6</t>
  </si>
  <si>
    <t>Капітальний ремонт покрівлі житлового будинку   на вул.А.Шептицького  Митрополита, 26</t>
  </si>
  <si>
    <t>Капітальний ремонт покрівлі житлового будинку   на вул.В.Залозецького, 76-Б</t>
  </si>
  <si>
    <t>Капітальний ремонт  житлового будинку   на вул.В.Залозецького, 103</t>
  </si>
  <si>
    <t>ПП Вандюк</t>
  </si>
  <si>
    <t>Капітальний ремонт  житлового будинку  на бульварі Героїв Крут, 8</t>
  </si>
  <si>
    <t>Капітальний ремонт житлового будинку   на вул.О.Новикова-Прибоя, 5</t>
  </si>
  <si>
    <t>Капітальний ремонт  житлового будинку  на вул.Університетській,4</t>
  </si>
  <si>
    <t>Капітальний ремонт покрівлі житлового будинку   на вул.Ч.Дарвіна,17</t>
  </si>
  <si>
    <t>Капітальний ремонт покрівлі житлового будинку на вул.О.Богомольця, 8</t>
  </si>
  <si>
    <t>Капітальний ремонт внутрішньобудинкових мереж опалення гуртожитку  КЖРЕП-6 на площі Соборній,4 (встановлення твердопаливного котла)</t>
  </si>
  <si>
    <t>Капітальний ремонт внутрішньобудинкових мереж опалення гуртожитку  на вул.Луковецькій,29Б</t>
  </si>
  <si>
    <t>150122</t>
  </si>
  <si>
    <t>Капітальний ремонт ділянки огорожі  КП "Міжнародний аеропорт "Чернівці", в тому числі:</t>
  </si>
  <si>
    <t>мінус на лампочки по загальному фонду</t>
  </si>
  <si>
    <t>Капітальний ремонт вул.П.Орлика (влаштування автомобільної стоянки), в тому числі:</t>
  </si>
  <si>
    <t>Капітальний ремонт вул.Московської Олімпіади (з сторони вул.Руської), в тому числі:</t>
  </si>
  <si>
    <t>Капітальний ремонт вул.Прутської (асфальтування гравійної ділянки), в тому числі:</t>
  </si>
  <si>
    <t>Капітальний ремонт вул. Дунайської (асфальтування гравійної ділянки автобусного маршруту № 15 ), в тому числі:</t>
  </si>
  <si>
    <t>Капітальний ремонт вул. Д.Квітковського, в тому числі:</t>
  </si>
  <si>
    <t>Капітальний ремонт міжбудинкового проїзду на вул.Алма-Атинській, 11-15 в тому числі:</t>
  </si>
  <si>
    <t>Капітальний ремонт прибудинкової території ЧТЦСО "Турбота" на вул.Університетській,18</t>
  </si>
  <si>
    <t>АДС-080</t>
  </si>
  <si>
    <t>Капітальний ремонт покрівлі житлового будинку       на вул.А.Кохановського, 2</t>
  </si>
  <si>
    <t>Капітальний ремонт житлового будинку на вул.Мінській, 8</t>
  </si>
  <si>
    <t>Капітальний ремонт покрівлі житлового будинку на                            вул.В Аксенина , 4</t>
  </si>
  <si>
    <t>Капітальний ремонт житлового будинку на                           вул.Головній, 26</t>
  </si>
  <si>
    <t>Капітальний ремонт житлового будинку на                           вул.В.Сімовича, 8</t>
  </si>
  <si>
    <t>Капітальний ремонт житлового будинку на                      вул.Ю.Гагаріна, 9</t>
  </si>
  <si>
    <t>Капітальний ремонт житлового будинку на                                    вул.В.Кочубея, 35</t>
  </si>
  <si>
    <t>Капітальний ремонт  житлового будинку  на                          вул.Головній, 181</t>
  </si>
  <si>
    <t>Капітальний ремонт  житлового будинку на                        вул. Південно-Кільцевій, 1</t>
  </si>
  <si>
    <t>Капітальний ремонт міжбудинкового проїзду на вул.Героїв Майдану 186-В (заїзд), в тому числі:</t>
  </si>
  <si>
    <t>Капітальний ремонт  житлового будинку  на                        вул.Головній, 12</t>
  </si>
  <si>
    <t xml:space="preserve">Програма з енергозбереження (утеплення фасаду)                            бульвар Героїв Крут, 9-А   </t>
  </si>
  <si>
    <t>Капітальний ремонт житлового будинку на вул.Головній,33</t>
  </si>
  <si>
    <t>Капітальний ремонт житлового будинку   на вул.Головній, 35</t>
  </si>
  <si>
    <t>Капітальний ремонт  житлового будинку на  вул.Вавілова,8</t>
  </si>
  <si>
    <t xml:space="preserve">Капітальний ремонт (утеплення фасаду)  житлового будинку на бульварі Героїв Крут, 16 (ЖБК-37)                              </t>
  </si>
  <si>
    <t>Капітальний ремонт  мереж теплопостачання житлового будинку на вул. Хотинській,45-А (ОСББ Вікторія-72)</t>
  </si>
  <si>
    <t>Капітальний ремон житлового будинку вул. Ф.Полетаєва,17 (ОСББ-22)</t>
  </si>
  <si>
    <t>Капітальний ремонт житлового будинку вул. Ф.Полетаєва,21 (ЖБК-23)</t>
  </si>
  <si>
    <t>Капітальний ремонт  житлового будинку на  вул.Вавілова,7</t>
  </si>
  <si>
    <t>Капітальний ремонт мереж теплопостачання житлового будинку на вул. О.Щербанюка,21-Б (ЖБК-10)</t>
  </si>
  <si>
    <t>Капітальний ремонт житлового будинку на                         пл. Центральній,5</t>
  </si>
  <si>
    <t>Капітальний ремонт (утеплення фасаду) житлового будинку вул.О.Щербанюка, 45-Б (ОСББ Котедж)</t>
  </si>
  <si>
    <t>Капітальний ремонт мереж електропостачання житлового будинку на вул. Хотинській,4-Б</t>
  </si>
  <si>
    <t>Капітальний ремонт житлового будинку на                              вул.Південно-Кільцевій,9-А</t>
  </si>
  <si>
    <t>Капітальний ремонт житлового будинку на вул.Горького,9</t>
  </si>
  <si>
    <t>Капітальний ремонт житлового будинку на                              вул.Небесної Сотні,12</t>
  </si>
  <si>
    <t>Капітальний ремонт житлового будинку на                          вул.29 Березня,38</t>
  </si>
  <si>
    <t>Капітальний ремонт житлового будинку на вул.Руській,221</t>
  </si>
  <si>
    <t>Капітальний ремонт житлового будинку на вул.Південно-Кільцевій,9-В</t>
  </si>
  <si>
    <t>Капітальний ремонт житлового будинку на вул.І.Карбулицького,21</t>
  </si>
  <si>
    <t>107</t>
  </si>
  <si>
    <t>Капітальний ремонт житлового будинку на просп. Незалежності,84-Б</t>
  </si>
  <si>
    <t>Капітальний ремонт житлового будинку на вул.Чайковського,5</t>
  </si>
  <si>
    <t>Капітальний ремонт мереж електропостачання житлового будинку на пров.Ентузіастів,12                           (ЖБК-60)</t>
  </si>
  <si>
    <t>вул.Алма-Атинська,1</t>
  </si>
  <si>
    <t>вул.Руська, 269, під.4-5</t>
  </si>
  <si>
    <t>вул.Руська, 255, під.1-4</t>
  </si>
  <si>
    <t>вул.О.Кобилянської,19-В</t>
  </si>
  <si>
    <t>Бульвар Героїв Крут, 5-А</t>
  </si>
  <si>
    <t>Бульвар Героїв Крут, 5 (ЖБК-33)</t>
  </si>
  <si>
    <t>Бульвар Героїв Крут, 15 (ЖБК-45)</t>
  </si>
  <si>
    <t>Бульвар Героїв Крут, 18 (ЖБК-46)</t>
  </si>
  <si>
    <t>вул.Південно-Кільцева, 21</t>
  </si>
  <si>
    <t>вул.А.Чехова,25 (ОСББ)</t>
  </si>
  <si>
    <t>вул. Комарова,12</t>
  </si>
  <si>
    <t>Встановлення приладів обліку теплової енергії в житлових будинках комунальної власності, в т.ч. виготовленняпроектно-кошторисної документації</t>
  </si>
  <si>
    <t>Встановлення приладів обліку теплової енергії в житлових будинках ОСББ, ЖБК, ЖБТ, в т.ч. виготовленняпроектно-кошторисної документації</t>
  </si>
  <si>
    <t>Капітальний ремонт (заміна) ліфта в житловому будинку на вул. Руська,281-Б, під.2</t>
  </si>
  <si>
    <t>Капітальний ремонт житлового будинку на                               4 пров.Заводському,16</t>
  </si>
  <si>
    <t>Капітальний ремонт житлового будинку на вул.28Червня,11</t>
  </si>
  <si>
    <t>Бульвар Героїв Крут, 22, під.5</t>
  </si>
  <si>
    <t>вул.Руська, 265, під.4-6</t>
  </si>
  <si>
    <t>Бульвар Героїв Крут,16 , під.1-2, 3 (ЖБК-37)</t>
  </si>
  <si>
    <t>вул.П.Орлика,1-А (ЖБК-17)</t>
  </si>
  <si>
    <t>Капітальний ремонт тротуарів на вул.Руській від будинку № 235-Б до вул.Володарської(в т.ч. проектні роботи, експертиза)</t>
  </si>
  <si>
    <t>Капітальний ремонт міжбудинкового проїзду на вул.Південно-Кільцевій, 7 (в т.ч. проектні роботи,експертиза)</t>
  </si>
  <si>
    <t>Капітальний ремонт міжбудинкового проїзду на вул.Південно-Кільцевій, 25-29(в т.ч. проектні роботи,експертиза)</t>
  </si>
  <si>
    <t>Капітальний ремонт міжбудинкового проїзду на вул.Руській, 289 (в т.ч. проектні роботи,експертиза)</t>
  </si>
  <si>
    <t>ТДВ "ШБУ-60"</t>
  </si>
  <si>
    <t>ПП "Традекс"</t>
  </si>
  <si>
    <t xml:space="preserve">Капітальний ремонт міжбудинкового проїзду на вул.Щербанюка, 21-Б </t>
  </si>
  <si>
    <t xml:space="preserve">Реконструкція дороги на вул.Б.Хмельницького від буд.№5 до вул.Л.Толстого та від буд.№29 до буд.№39 на вул.Б.Хмельницького (в т.ч.:проектні роботи, експертиза) </t>
  </si>
  <si>
    <t>Капітальний ремонт електроживлення до буд.№17 на вул.Ф.Полєтаєва</t>
  </si>
  <si>
    <t>Капітальний ремонт міжбудинкового проїзду на вул.Щербанюка, 21-А в тому числі:</t>
  </si>
  <si>
    <t>просп.Незалежності, 90-В  (ЖБК-21)</t>
  </si>
  <si>
    <t>вул. В.Чкалова, 5 (ЖБК "Дружба")</t>
  </si>
  <si>
    <t>Капітальний ремонт тротуарів на вул. Д.Галицького (від вул.Демократичної до вул.В.Стефаника), в тому числі:</t>
  </si>
  <si>
    <t>Капітальний ремонт вул.В.Винниченка на ділянці від вул.В.Чкалова до вул.Ясської</t>
  </si>
  <si>
    <t>Капітальний ремонт тротуару на вул.Каштановій (від річки Шубранець до вул. Верховинської), в тому числі:</t>
  </si>
  <si>
    <t>Капітальний ремонт 2 провул.О.Герцена  (від вул.О.Герцена до 3-го пров.О.Герцена з виїздом в ДНЗ № 3), в тому числі:</t>
  </si>
  <si>
    <r>
      <t xml:space="preserve">Всього </t>
    </r>
    <r>
      <rPr>
        <b/>
        <sz val="12"/>
        <rFont val="Times New Roman"/>
        <family val="1"/>
        <charset val="204"/>
      </rPr>
      <t>по КП "Міжнародний аеропорт "Чернівці"</t>
    </r>
    <r>
      <rPr>
        <b/>
        <sz val="14"/>
        <rFont val="Times New Roman"/>
        <family val="1"/>
        <charset val="204"/>
      </rPr>
      <t xml:space="preserve"> </t>
    </r>
  </si>
  <si>
    <t>товар</t>
  </si>
  <si>
    <t xml:space="preserve">Капітальний ремонт міжбудинкового проїзду  на вул.Південно-Кільцевій,19, в тому числі: </t>
  </si>
  <si>
    <t xml:space="preserve">Капітальний ремонт міжбудинкового проїзду біля будинку № 32 на вул.Білоруській, в тому числі: </t>
  </si>
  <si>
    <t>Капітальний ремонт міжбудинкового проїзду на бульварі Героїв Крут, 13 (1-9 під'їзди), в тому числі :</t>
  </si>
  <si>
    <t>Капітальний ремонт тротуару міжбудинкового проїзду вул Південно-Кільцевій, 25 (1-4 під'їзд), в тому числі:</t>
  </si>
  <si>
    <t>ТДВ "ПМК-76"</t>
  </si>
  <si>
    <t>Капітальний ремонт водопровідної мережі на вул.Сторожинецькій на ділянці від вул.П.Каспрука до водогону діам.1000 мм</t>
  </si>
  <si>
    <t>Капремонт теплових мереж міста (в т.ч. проектні роботи, експертиза)</t>
  </si>
  <si>
    <t xml:space="preserve">   </t>
  </si>
  <si>
    <t>Капітальний ремонт  міжбудинкових проїздів на  вул.Бережанській, 17-23 в тому числі:</t>
  </si>
  <si>
    <t>Капітальний ремонт міжбудинкового проїзду на вул.Руській, 283-А, в тому числі;</t>
  </si>
  <si>
    <t>Капітальний ремонт міжбудинкового проїзду на вул.Руській 277, в тому числі:</t>
  </si>
  <si>
    <t>Капітальний ремонт міжбудинкового проїзду на бульварі Героїв Крут, 13 (1-9 під'їзди), в тому числі:</t>
  </si>
  <si>
    <t>ВСЬОГО по залишкам бюджету розвитку</t>
  </si>
  <si>
    <t xml:space="preserve">                                                                                                        О.Каспрук</t>
  </si>
  <si>
    <t>Додаток 4</t>
  </si>
  <si>
    <t>Додаток 5</t>
  </si>
  <si>
    <t>Капітальний ремонт електроживлення на Центральній площі, 1</t>
  </si>
  <si>
    <t>"АДС-080"</t>
  </si>
  <si>
    <t>Капітальний ремонт електроживлення на Соборній площі (Різдвяне містечко)</t>
  </si>
  <si>
    <t xml:space="preserve">Будівництво каналізаційної мережі від ДНЗ №18 по вул.Сторожинецькій, 33-А до існуючої каналізаційної мережі по вул.П.Каспрука, в тому числі: </t>
  </si>
  <si>
    <t>ПП Мішта</t>
  </si>
  <si>
    <t>ПП Мацалковський</t>
  </si>
  <si>
    <t xml:space="preserve">Капітальний ремонт міжбудинкового проїзду на бульварі Героїв Крут,5-Б, в тому числі: </t>
  </si>
  <si>
    <r>
      <t xml:space="preserve">Капітальний ремонт міжбудинкового проїзду на бульварі Героїв Крут,9-А </t>
    </r>
    <r>
      <rPr>
        <sz val="12"/>
        <rFont val="Times New Roman"/>
        <family val="1"/>
        <charset val="204"/>
      </rPr>
      <t xml:space="preserve">, в тому числі: </t>
    </r>
  </si>
  <si>
    <t xml:space="preserve">Капітальний ремонт міжбудинкового проїзду на вул.С.Воробкевича,17, в тому числі: </t>
  </si>
  <si>
    <t>Капітальний ремонт тротуарів на вул.Будівельників від вул.Миру до вул.В.Сосюри, в тому числі:</t>
  </si>
  <si>
    <t xml:space="preserve">Капітальний ремонт водопровідної мережі на вул.Будівельників, в тому числі: </t>
  </si>
  <si>
    <t>Капітальний ремонт міжбудинкового проїзду на вул.Небесної Сотні,13-А, в тому числі:</t>
  </si>
  <si>
    <t>Капітальний ремонт міжбудинкового проїзду на бульварі Героїв Крут, 8, в тому числі:</t>
  </si>
  <si>
    <t>Реконструкція адмінбудівлі кладовища з ритуальним залом та прибудовою на вул.Зеленій (в т.ч.проектні роботи, експертиза)</t>
  </si>
  <si>
    <t>"Укрдержбудекспертиза"</t>
  </si>
  <si>
    <t>ПП "Бренд-М"</t>
  </si>
  <si>
    <t>ПП "Будінвест-Трейдінг"</t>
  </si>
  <si>
    <t>ПП Венгренович</t>
  </si>
  <si>
    <t>ТОВ "Алтай-Буд"</t>
  </si>
  <si>
    <t>Конкурс</t>
  </si>
  <si>
    <t>"ЛК Машинері"</t>
  </si>
  <si>
    <t>ПП "Алекспром-Буд"</t>
  </si>
  <si>
    <t>ТОВ "КМ БУД"</t>
  </si>
  <si>
    <t>ПВІ "Чернівціагропроект"</t>
  </si>
  <si>
    <t>ПП Костриба В.І.</t>
  </si>
  <si>
    <t xml:space="preserve">ПП Шилипенда </t>
  </si>
  <si>
    <t>ПП "Укркапітал-Буд"</t>
  </si>
  <si>
    <t>ТОВ "ЛК Машинері"</t>
  </si>
  <si>
    <r>
      <t>Капітальний ремонт  дезінфекційного бар</t>
    </r>
    <r>
      <rPr>
        <sz val="12"/>
        <rFont val="Arial"/>
        <family val="2"/>
        <charset val="204"/>
      </rPr>
      <t>҆</t>
    </r>
    <r>
      <rPr>
        <sz val="12"/>
        <rFont val="Times New Roman"/>
        <family val="1"/>
        <charset val="204"/>
      </rPr>
      <t>єру на полігоні ТПВ на вул.Чорнівській (в тому числі проектні роботи, експертиза)</t>
    </r>
  </si>
  <si>
    <t xml:space="preserve">Капітальний ремонт міжбудинкового проїзду  на вул.Ясської, 8-10 (колишня М.Ковальчука), </t>
  </si>
  <si>
    <t xml:space="preserve">Капітальний ремонт міжбудинкового проїзду від вул.Узбецької до будинку № 25 на вул.Узбецькій,: </t>
  </si>
  <si>
    <t>Капітальний ремонт вуличного освітлення шляхом технічного переоснащення світильників на світильники на основі LED технологій (на вул.Головній, Героїв Майдану, Ю.Гагаріна і проспекті Незалежності), в т.ч.розробка та узгодження проектно-кошторисної документації та управління проектом</t>
  </si>
  <si>
    <t>Придбання ламп та світильників, інших (освітлювальне обладнання та електричні лампи. Світильники зовнішнього освітлення)</t>
  </si>
  <si>
    <t>Розділ VІІ.  По капітальних видатках, де замовником є КП Міська аварійно-диспетчерська служба "0-80"</t>
  </si>
  <si>
    <r>
      <t xml:space="preserve">Всього </t>
    </r>
    <r>
      <rPr>
        <b/>
        <sz val="11"/>
        <rFont val="Times New Roman"/>
        <family val="1"/>
        <charset val="204"/>
      </rPr>
      <t>по КП Міська аварійно-диспетчерська служба "0-80":</t>
    </r>
  </si>
  <si>
    <t xml:space="preserve">Всього по КП "Міськсвітло": </t>
  </si>
  <si>
    <t>ВСЬОГО по  бюджету розвитку:</t>
  </si>
  <si>
    <t>Реконструкція водопонижуючих свердловин водовідвідної галереї на вул.Ю.Гагаріна-Нахімова (експертиза)</t>
  </si>
  <si>
    <t>Капітальний ремонт вул. Паризької Комуни з облаштуванням транспортної розвязки, в тому числі:</t>
  </si>
  <si>
    <t>Капітальний ремонт міжбудинкового проїзду на вул.Руській, 287-Д,Ж,Є, в тому числі:</t>
  </si>
  <si>
    <t>Капітальний ремонт міжбудинкового проїзду на вул.Головній, 212-А,Б з влаштуванням зливової мережі (проектування)</t>
  </si>
  <si>
    <t>Капітальний ремонт вул.М.Салтикова-Щедріна  (від 2-го провул.У.Кармелюка до вул.В.Залозецького) , в тому числі:</t>
  </si>
  <si>
    <t>Капітальний ремонт вул.Рівненської від пологового будинку № 2 до вул.Сторожинецької  (проектування)</t>
  </si>
  <si>
    <t>КМ-Буд</t>
  </si>
  <si>
    <t>ПП Бабій</t>
  </si>
  <si>
    <t>Капітальний ремонт  житлового будинку  на вул.Університетській,8</t>
  </si>
  <si>
    <t>Капітальний ремонт покрівлі житлового будинку на вул.Ч.Дарвіна,19</t>
  </si>
  <si>
    <t>Капітальний ремонт покрівлі житлового будинку на вул.І.Северина,41</t>
  </si>
  <si>
    <t>Капітальний ремонт  житлового будинку на вул.Я.Мудрого,158</t>
  </si>
  <si>
    <t>Капітальний ремонт житлового будинку на вул.І.Підкови,46</t>
  </si>
  <si>
    <t>Капітальний ремонт житлового будинку на вул.Кишинівська,20</t>
  </si>
  <si>
    <t>Капітальний ремонт  житлового будинку на  вул.Небесної Сотні, 13-А</t>
  </si>
  <si>
    <t>Капітальний ремонт мереж газопостачання житлового будинку на просп.Незалежності, 94</t>
  </si>
  <si>
    <t>Капітальний ремонт мереж газопостачання житлового будинку на вул. Ф.Полетаєва, 10</t>
  </si>
  <si>
    <t>Капітальний ремонт підїзду житлового будинку на вул.Сіді Таль,4</t>
  </si>
  <si>
    <t>Капітальний ремонт мереж електропостачання житлового будинку на вул.Й.Главки,18</t>
  </si>
  <si>
    <t>Капітальний ремонт мереж електропостачання житлового будинку на вул.Головній, 57</t>
  </si>
  <si>
    <t>47</t>
  </si>
  <si>
    <t>Капітальний ремонт мереж електропостачання житлового будинку на просп. Незалежності, 125, під.2</t>
  </si>
  <si>
    <t>48</t>
  </si>
  <si>
    <t>Капітальний ремонт мереж електропостачання житлового будинку на вул.Головній,222</t>
  </si>
  <si>
    <t>49</t>
  </si>
  <si>
    <t>Капітальний ремонт мереж електропостачання житлового будинку на вул.Ю.Гагаріна, 29</t>
  </si>
  <si>
    <t>50</t>
  </si>
  <si>
    <t>Капітальний ремонт мереж електропостачання житлового будинку на вул. Ясській, 2</t>
  </si>
  <si>
    <t>Капітальний ремонт житлового будинку на вул.Небесної Сотні,19-А</t>
  </si>
  <si>
    <t>Капітальний ремонт житлового будинку на вул.Небесної Сотні,8-Б</t>
  </si>
  <si>
    <t>Капітальний ремонт  житлового будинку на вул.Героїв Майдану,59-А</t>
  </si>
  <si>
    <t>Капітальний ремонт  житлового будинку на вул.В.Александрі,68-А</t>
  </si>
  <si>
    <t>Капітальний ремонт житлового будинку на вул.Небесної Сотні,1-А</t>
  </si>
  <si>
    <t>Капітальний ремонт житлового будинку на вул.Ю.Гагаріна,3</t>
  </si>
  <si>
    <t>Капітальний ремонт житлового будинку на вул.В.Сімовича,16</t>
  </si>
  <si>
    <t>Капітальний ремонт електроживлення на просп.Незалежності, 129 (КП ЧТУ)</t>
  </si>
  <si>
    <t>Капітальний ремонт тротуарів на вул.Московської Олімпіади (від вул.Фастівської до музею народної архітектури та побуту), в тому числі:</t>
  </si>
  <si>
    <t>Енергозбереження (електричні мережі)</t>
  </si>
  <si>
    <t>Бульвар Героїв Крут, 6, під.2</t>
  </si>
  <si>
    <t>Бульвар Героїв Крут, 22, під.4</t>
  </si>
  <si>
    <t>вул.Руська, 255-А, під.2-4</t>
  </si>
  <si>
    <t>просп.Незалежності, 84-А</t>
  </si>
  <si>
    <t>вул.Головна, 226 (кв.1-34), (кв.35-68)</t>
  </si>
  <si>
    <t xml:space="preserve">вул.Головна, 224, під.1-2 </t>
  </si>
  <si>
    <t>вул.Героїв Майдану, 93</t>
  </si>
  <si>
    <t>вул.Руська, 277, 2 під.</t>
  </si>
  <si>
    <t>вул.Героїв Майдану, 103-Б,  під.1-2</t>
  </si>
  <si>
    <t>вул.В.Комарова,2 , під.4</t>
  </si>
  <si>
    <t>вул.В.Комарова,34,  під.3</t>
  </si>
  <si>
    <t>вул.В.Комарова, 40,  під.7-10</t>
  </si>
  <si>
    <t>вул.Руська, 287-Ж</t>
  </si>
  <si>
    <t>вул.Хотинська, 45-Д</t>
  </si>
  <si>
    <t>вул.Південно-Кільцева, 6,  під.1-4</t>
  </si>
  <si>
    <t>просп. Незалежності, 95, під.1-2</t>
  </si>
  <si>
    <t>вул.Південно-Кільцева,, 29, під.5-6</t>
  </si>
  <si>
    <t>вул.Авангардна, 45, під.1-3</t>
  </si>
  <si>
    <t>вул.Фізкультурна, 3-Б (кв. 46-90)</t>
  </si>
  <si>
    <t>Бульвар Героїв Крут, 22,  під.3</t>
  </si>
  <si>
    <t>вул.В. Комарова,4, під.1-2</t>
  </si>
  <si>
    <t>вул.В. Комарова, 40, під.5-6</t>
  </si>
  <si>
    <t>вул.Руська, 219 - Г</t>
  </si>
  <si>
    <t>вул.О.Щербанюка,21-Б (ЖБК-10)</t>
  </si>
  <si>
    <t>Експертне обстеження ліфтів житлового будинку на вул.Героїв Майдану, 99, під.2</t>
  </si>
  <si>
    <t>Експертне обстеження ліфтів житлового будинку на вул.Південно-Кільцевій, 1-В, під.1</t>
  </si>
  <si>
    <t>Експертне обстеження ліфтів житлового будинку на вул.Південно-Кільцевій, 1-В, під.2</t>
  </si>
  <si>
    <t>Експертне обстеження ліфтів житлового будинку на вул.В.Комарова, 31-Б, під.2</t>
  </si>
  <si>
    <t>Експертне обстеження ліфтів житлового будинку на бульварі Героїв Крут, 8, під.1</t>
  </si>
  <si>
    <t>Експертне обстеження ліфтів житлового будинку на бульварі Героїв Крут, 12, під.2</t>
  </si>
  <si>
    <t>Експертне обстеження ліфтів житлового будинку на бульварі Героїв Крут, 12, під.1</t>
  </si>
  <si>
    <t>Експертне обстеження ліфтів житлового будинку на вул.В.Івасюка, 9, під.1</t>
  </si>
  <si>
    <t>Експертне обстеження ліфтів житлового будинку на вул.В.Івасюка, 9, п.2</t>
  </si>
  <si>
    <t>Експертне обстеження ліфтів житлового будинку на вул.С.Воробкевича, 15, п.2</t>
  </si>
  <si>
    <t>Експертне обстеження ліфтів житлового будинку на вул.С.Воробкевича, 15, під.3</t>
  </si>
  <si>
    <t>Експертне обстеження ліфтів житлового будинку на вул.Головній, 190, під.1</t>
  </si>
  <si>
    <t>Експертне обстеження ліфтів житлового будинку на вул.Головній, 190, під.2</t>
  </si>
  <si>
    <t>Капітальний ремонт  житлового будинку   на вул.В.Залозецького, 93</t>
  </si>
  <si>
    <t>Капітальний ремонт  житлового будинку   на вул.Авангардній,43-А (кв.32)</t>
  </si>
  <si>
    <t>Капітальний ремонт  житлового будинку  на вул.М.Заньковецької,4</t>
  </si>
  <si>
    <t>Капітальний ремонт  житлового будинку на вул.К.Дзержика,47-А</t>
  </si>
  <si>
    <t>Капітальний ремонт покрівлі житлового будинку на вул.Т.Шевченко,47</t>
  </si>
  <si>
    <t>Капітальний ремонт балконної галереї житлового будинку на вул.П.Сагайдачного,27</t>
  </si>
  <si>
    <t>51</t>
  </si>
  <si>
    <t>Капітальний ремонт покрівлі житлового будинку на вул.Українській,18</t>
  </si>
  <si>
    <t>52</t>
  </si>
  <si>
    <t>53</t>
  </si>
  <si>
    <t>54</t>
  </si>
  <si>
    <t>технічні умови, проектні роботи, експертиза;</t>
  </si>
  <si>
    <t>Капітальний ремонт вул.Прутської від буд.№16 до буд.№18-В (вздовж електропідстанції), в тому числі:</t>
  </si>
  <si>
    <t>55</t>
  </si>
  <si>
    <t>56</t>
  </si>
  <si>
    <t>57</t>
  </si>
  <si>
    <t>58</t>
  </si>
  <si>
    <t>59</t>
  </si>
  <si>
    <t>зняли</t>
  </si>
  <si>
    <t>60</t>
  </si>
  <si>
    <t>Капітальний ремонт житлового будинку на вул.Головній,4</t>
  </si>
  <si>
    <t>61</t>
  </si>
  <si>
    <t>Капітальний ремонт житлового будинку на вул.І.Дудича,9</t>
  </si>
  <si>
    <t>62</t>
  </si>
  <si>
    <t>Капітальний ремонт житлового будинку на вул.П.Сагайдачного,24</t>
  </si>
  <si>
    <t>63</t>
  </si>
  <si>
    <t>Капітальний ремонт стіни житлового будинку на вул.Ю.Гагаріна,9</t>
  </si>
  <si>
    <t>64</t>
  </si>
  <si>
    <t>Капітальний ремонт житлового будинку на вул.Лубенській,8 (кв.5)</t>
  </si>
  <si>
    <t>65</t>
  </si>
  <si>
    <t>Капітальний ремонт покрівлі житлового будинку на вул.Руській,205</t>
  </si>
  <si>
    <t>66</t>
  </si>
  <si>
    <t>Капітальний ремонт житлового будинку на вул.Руданського,20-А</t>
  </si>
  <si>
    <t>67</t>
  </si>
  <si>
    <t>Капітальний ремонт мереж електропостачання житлового будинку на вул.Руській,285-Д</t>
  </si>
  <si>
    <t>68</t>
  </si>
  <si>
    <t>Капітальний ремонт житлового будинку на вул.Челюскінців,4</t>
  </si>
  <si>
    <t>69</t>
  </si>
  <si>
    <t>Капітальний ремонт житлового будинку на вул.Київській,5</t>
  </si>
  <si>
    <t>70</t>
  </si>
  <si>
    <t>Капітальний ремонт покрівлі житлового будинку на вул.Ю.Федьковича,14</t>
  </si>
  <si>
    <t>71</t>
  </si>
  <si>
    <t>Капітальний ремонт покрівлі житлового будинку на бульварі Героїв Крут,5 (ЖБК-33)</t>
  </si>
  <si>
    <t>72</t>
  </si>
  <si>
    <t>Капітальний ремонт житлового будинку на вул.Синагоги,3</t>
  </si>
  <si>
    <t>73</t>
  </si>
  <si>
    <t>Капітальний ремонт житлового будинку на вул.Ясській,10</t>
  </si>
  <si>
    <t>74</t>
  </si>
  <si>
    <t>Капітальний ремонт балконної галереї житлового будинку  на вул. П.Нікітіна,41</t>
  </si>
  <si>
    <t>75</t>
  </si>
  <si>
    <t>Капітальний ремонт мереж каналізації житлового будинку на вул.І.Гонти,18</t>
  </si>
  <si>
    <t>76</t>
  </si>
  <si>
    <t>Капітальний ремонт мереж теплопостачання житлового будинку на вул.Поштовій,3</t>
  </si>
  <si>
    <t>77</t>
  </si>
  <si>
    <t>Капітальний ремонт житлового будинку на вул.Гулака-Артемовського,3</t>
  </si>
  <si>
    <t>78</t>
  </si>
  <si>
    <t>Капітальний ремонт житлового будинку на вул.Головна,147 (ОСББ Головна-147)</t>
  </si>
  <si>
    <t>79</t>
  </si>
  <si>
    <t>Капітальний ремонт мереж газопостачання житлового будинку на вул. Я.Мудрого,52</t>
  </si>
  <si>
    <t>80</t>
  </si>
  <si>
    <t>Капітальний ремонт мереж газопостачання житлового будинку на вул. Заводській,7</t>
  </si>
  <si>
    <t>81</t>
  </si>
  <si>
    <t>Капітальний ремонт мереж електропостачання житлового будинку на вул. Хотинській,4-В</t>
  </si>
  <si>
    <t>82</t>
  </si>
  <si>
    <t>83</t>
  </si>
  <si>
    <t>Капітальний ремонт мереж електропостачання житлового будинку на вул. Хотинській,4-Е</t>
  </si>
  <si>
    <t>84</t>
  </si>
  <si>
    <t>Капітальний ремонт житлового будинку на вул.Я.Мудрого,203</t>
  </si>
  <si>
    <t>85</t>
  </si>
  <si>
    <t>Капітальний ремонт покрівлі житлового будинку на вул.Я.Мудрого,201</t>
  </si>
  <si>
    <t>86</t>
  </si>
  <si>
    <t>Капітальний ремонт покрівлі житлового будинку на бульварі Героїв Крут,4-Б</t>
  </si>
  <si>
    <t>87</t>
  </si>
  <si>
    <t>Капітальний ремонт покрівлі житлового будинку на вул.Салтикова-Щедріна,30</t>
  </si>
  <si>
    <t>88</t>
  </si>
  <si>
    <t>Капітальний ремонт мереж електропостачання житлового будинку на вул. С.Воробкевича,13</t>
  </si>
  <si>
    <t>89</t>
  </si>
  <si>
    <t>Капітальний ремонт житлового будинку на бульварі Героїв Крут,22</t>
  </si>
  <si>
    <t>90</t>
  </si>
  <si>
    <t>Капітальний ремонт житлового будинку на вул.Першотравневій,6</t>
  </si>
  <si>
    <t>91</t>
  </si>
  <si>
    <t>92</t>
  </si>
  <si>
    <t>93</t>
  </si>
  <si>
    <t>94</t>
  </si>
  <si>
    <t>95</t>
  </si>
  <si>
    <t>96</t>
  </si>
  <si>
    <t>Капітальний ремонт житлового будинку на вул.Шолом-Алейхема,26</t>
  </si>
  <si>
    <t>97</t>
  </si>
  <si>
    <t>98</t>
  </si>
  <si>
    <t>99</t>
  </si>
  <si>
    <t>Капітальний ремонт житлового будинку на вул.Ю.Фучика,4</t>
  </si>
  <si>
    <t>100</t>
  </si>
  <si>
    <t>Капітальний ремонт житлового будинку на вул.Руській,277</t>
  </si>
  <si>
    <t>101</t>
  </si>
  <si>
    <t>Капітальний ремонт житлового будинку на вул.Руській,283-А</t>
  </si>
  <si>
    <t>102</t>
  </si>
  <si>
    <t>Капітальний ремонт житлового будинку на вул.Руській,287-Д</t>
  </si>
  <si>
    <t>103</t>
  </si>
  <si>
    <t>Капітальний ремонт житлового будинку на вул.Героїв Майдану,44</t>
  </si>
  <si>
    <t>104</t>
  </si>
  <si>
    <t>Капітальний ремонт покрівлі житлового будинку на вул.С.Бандери,4</t>
  </si>
  <si>
    <t>105</t>
  </si>
  <si>
    <t>106</t>
  </si>
  <si>
    <t>Капітальний ремонт житлового будинку на вул.Оренбурзькій,3-А</t>
  </si>
  <si>
    <t>Капітальний ремонт житлового будинку на вул.П.Нікітіна,44</t>
  </si>
  <si>
    <t>Капітальний ремонт житлового будинку на вул.Головна,6</t>
  </si>
  <si>
    <t>Капітальний ремонт житлового будинку на вул.І.Богуна,26</t>
  </si>
  <si>
    <t>Капітальний ремонт сходів житлового будинку на вул.О.Радіщева, 4 (кв.6)</t>
  </si>
  <si>
    <t>Капітальний ремонт сходів  житлового будинку на вул.Головній,212-А (ЖБК-61)</t>
  </si>
  <si>
    <t>Капітальний ремонт сходів житлового будинку на вул.Ф.Боброва, 13 (кв.1)</t>
  </si>
  <si>
    <t>Виготовлення проектно-кошторисної документації та проведення експертизи</t>
  </si>
  <si>
    <t>Проведення технічного обстеження ліфтів</t>
  </si>
  <si>
    <t xml:space="preserve">Капітальний ремонт мереж електропостачання житлового будинку на бульварі Героїв Крут,9-А      (ОСББ бульвар Героїв Сталінграду,9-А) </t>
  </si>
  <si>
    <t>Капітальний ремонт мереж електропостачання житлового будинку на бульварі Героїв Крут,5                          (ЖБК-33)</t>
  </si>
  <si>
    <t>Капітальний ремонт мереж електропостачання житлового будинку на бульварі Героїв Крут,15                           (ЖБК-45)</t>
  </si>
  <si>
    <t>вул.Південно-Кільцева, 23, під.7-8</t>
  </si>
  <si>
    <t>вул.П.Орлика,1-Б  (ОСББ Гайдара,1-Б)</t>
  </si>
  <si>
    <t>вул.Авангардна,43 (ЖБТ-14)</t>
  </si>
  <si>
    <t>вул.С.Воробкевича,15</t>
  </si>
  <si>
    <t>вул.Руська, 287-А (ЖБК-68)</t>
  </si>
  <si>
    <t>вул.Руська, 287-Б</t>
  </si>
  <si>
    <t>вул.Руська, 269, під.1</t>
  </si>
  <si>
    <t>вул.Руська, 269, під.2-3</t>
  </si>
  <si>
    <t>вул.Головна, 118-А</t>
  </si>
  <si>
    <t>Бульвар Героїв Крут, 4-Б</t>
  </si>
  <si>
    <t>Бульвар Героїв Крут, 22, під. 6</t>
  </si>
  <si>
    <t>Бульвар Героїв Крут, 22, під. 7</t>
  </si>
  <si>
    <t>Бульвар Героїв Крут, 22, під. 8</t>
  </si>
  <si>
    <t>Бульвар Героїв Крут, 22, під. 9</t>
  </si>
  <si>
    <t>Бульвар Героїв Крут, 22, під. 10</t>
  </si>
  <si>
    <t>вул.С.Воробкевича,17</t>
  </si>
  <si>
    <t>вул.Ясська,16</t>
  </si>
  <si>
    <t>вул.Хотинська, 45-В</t>
  </si>
  <si>
    <t>вул.Хотинська, 45-Г</t>
  </si>
  <si>
    <t>вул.Головна, 204-В</t>
  </si>
  <si>
    <t>Експертне обстеження ліфтів житлового будинку на вул.Південно-Кільцевій, 1-В, під.4</t>
  </si>
  <si>
    <t>Експертне обстеження ліфтів житлового будинку на вул.Південно-Кільцевій, 1-В, під.3</t>
  </si>
  <si>
    <t>Експертне обстеження ліфтів житлового будинку на вул.С.Воробкевича,3-А</t>
  </si>
  <si>
    <t>Експертне обстеження ліфтів житлового будинку на вул.Головна,277-Б</t>
  </si>
  <si>
    <t>Експертне обстеження ліфтів житлового будинку на вул.Головна,279-А</t>
  </si>
  <si>
    <t xml:space="preserve">Експертне обстеження ліфтів житлового будинку на вул.Головна,281 </t>
  </si>
  <si>
    <t>Експертне обстеження ліфтів житлового будинку на вул.Головна,281-В</t>
  </si>
  <si>
    <t>Капітальний ремонт (заміна) ліфта в житловому будинку на вул. Героїв Майдану, 77-А, під.2</t>
  </si>
  <si>
    <t>Капітальний ремонт (заміна) ліфта в житловому будинку на вул. Небесної Сотні,19, під.1</t>
  </si>
  <si>
    <t>Капітальний ремонт (заміна) ліфта в житловому будинку на вул. Небесної Сотні,19, під.2</t>
  </si>
  <si>
    <t>Капітальний ремонт (заміна) ліфта в житловому будинку на вул. Героїв Майдану, 59, під.2</t>
  </si>
  <si>
    <t>Капітальний ремонт (заміна) ліфта в житловому будинку на вул. Ентузіастів,9-А, під.6</t>
  </si>
  <si>
    <t>Капітальний ремонт (заміна) ліфта в житловому будинку на вул. Головна, 204-Е, під.1</t>
  </si>
  <si>
    <t>Капітальний ремонт (заміна) ліфта в житловому будинку на вул. С.Воробкевича,5, під.2</t>
  </si>
  <si>
    <t>Капітальний ремонт (заміна) ліфта в житловому будинку на вул. С.Воробкевича,3, під.1</t>
  </si>
  <si>
    <t>20.12.2016р.</t>
  </si>
  <si>
    <t>20.12.2016 р.</t>
  </si>
  <si>
    <t xml:space="preserve">Придбання спецтехніки та обладнання для комунального підприємства "Міжнародний аеропорт "Чернівці" </t>
  </si>
  <si>
    <t>Капітальний ремонт житлового будинку на вул.Тургенева,5</t>
  </si>
  <si>
    <t>вул.Героїв Майдану, 172,  під.1-7, 8-18 (ОСББ)</t>
  </si>
  <si>
    <t>вул. Комарова,23-25 (ЖБК-28)</t>
  </si>
  <si>
    <t>вул.Руська, 285-Д</t>
  </si>
  <si>
    <t xml:space="preserve">вул.Головна, 220, під.1-2 </t>
  </si>
  <si>
    <t>вул.Авангардна,53</t>
  </si>
  <si>
    <t>вул.Руська, 273 під.1-7 (ЖБК-57)</t>
  </si>
  <si>
    <t xml:space="preserve">вул.Головна, 216, під.1-2 </t>
  </si>
  <si>
    <t>вул.Небесної Сотні,16-В</t>
  </si>
  <si>
    <t>вул.В.Івасюка,6 (ОСББ)</t>
  </si>
  <si>
    <t>вул.Небесної Сотні,22</t>
  </si>
  <si>
    <t>вул.Героїв Майдану, 79</t>
  </si>
  <si>
    <t>провул. Ентузіастів,6-А, під.1-2</t>
  </si>
  <si>
    <t>вул.С.Воробкевича,7</t>
  </si>
  <si>
    <t>вул.В.Івасюка,17, під.1, 2, 3, 4</t>
  </si>
  <si>
    <t>вул.Героїв Майдану, 87</t>
  </si>
  <si>
    <t>вул.С.Воробкевича,13, під. 1, 2-3</t>
  </si>
  <si>
    <t>вул.В.Івасюка,11, під.1-2</t>
  </si>
  <si>
    <t>вул. Ясській,10</t>
  </si>
  <si>
    <t>вул.Руська, 277, під.3</t>
  </si>
  <si>
    <t>вул.О.Щербанюка,13-А</t>
  </si>
  <si>
    <t>просп. Незалежності, 68-Б</t>
  </si>
  <si>
    <t>вул.Героїв Майдану, 91</t>
  </si>
  <si>
    <t>вул.Руська, 271, під.1-2</t>
  </si>
  <si>
    <t>вул.Алма-Атинська,7</t>
  </si>
  <si>
    <t>вул. Ентузіастів,9-А, під.10-12</t>
  </si>
  <si>
    <t>вул.І.Карбулицького,21</t>
  </si>
  <si>
    <t>просп. Незалежності, 90-Б</t>
  </si>
  <si>
    <t>вул.С.Воробкевича,9</t>
  </si>
  <si>
    <t>вул.В.Залозецького,105</t>
  </si>
  <si>
    <t>вул.Героїв Майдану, 57-А під. 1-4, 5-8</t>
  </si>
  <si>
    <t>вул.Героїв Майдану, 115</t>
  </si>
  <si>
    <t>Бульвар Героїв Крут, 24</t>
  </si>
  <si>
    <t>Бульвар Героїв Крут, 10 під. 1-2</t>
  </si>
  <si>
    <t>вул.Білоруська,20</t>
  </si>
  <si>
    <t>вул.Головна, 285-В</t>
  </si>
  <si>
    <t>вул.Головна, 285-А</t>
  </si>
  <si>
    <t>вул.В. Комарова, 32</t>
  </si>
  <si>
    <t>вул.В.Кочубея,35</t>
  </si>
  <si>
    <t>просп. Незалежності, 114 під. 1, 2-3</t>
  </si>
  <si>
    <t>вул.В.Кочубея,39 під. 1-4</t>
  </si>
  <si>
    <t>вул.Головна, 218</t>
  </si>
  <si>
    <t>вул.Героїв Майдану, 59</t>
  </si>
  <si>
    <t>вул.В.Кочубея,40</t>
  </si>
  <si>
    <t>вул.Алма-Атинська,13</t>
  </si>
  <si>
    <t>вул.Руська, 285-В</t>
  </si>
  <si>
    <t>вул.Руська, 251 під. 1-4, 5-8, 9-10, 11-14</t>
  </si>
  <si>
    <t>вул.Буковинська,57 під. 1, 2</t>
  </si>
  <si>
    <t>вул.Руська, 289-В</t>
  </si>
  <si>
    <t>вул.Руська, 281-А</t>
  </si>
  <si>
    <t>вул.Південно-Кільцева, 21 під.11-12</t>
  </si>
  <si>
    <t>вул.Героїв Майдану, 87  під.5-8</t>
  </si>
  <si>
    <t>Бульвар Героїв Крут, 13, під.1-2,3-4, 5-6, 7-8, 9, 10-11, 12-13 (ЖБК-39)</t>
  </si>
  <si>
    <t>Бульвар Героїв Крут, 9, під.1-2, 3-16 (ЖБК-38)</t>
  </si>
  <si>
    <t>2-й пров.У.Кармелюка,1 (ЖБК "Буковинець")</t>
  </si>
  <si>
    <t>Бульвар Героїв Крут, 9-А, під.1-2, 3-4, 5-6, 7-8, 9-10, 11-12 (ОСББ)</t>
  </si>
  <si>
    <t>вул.Алма-Атинська,11 (ЖБК-72)</t>
  </si>
  <si>
    <t>вул. Коперніка,9-А (ОСББ"Коперніка,9-А")</t>
  </si>
  <si>
    <t>проїзд Парковий,10-А (ОСББ"Промінь")</t>
  </si>
  <si>
    <t>Капітальний ремонт (заміна) ліфта в житловому будинку на вул. В.Комарова,4, під.1</t>
  </si>
  <si>
    <t>Капітальний ремонт (заміна) ліфта в житловому будинку на вул. В.Комарова,4, під.2</t>
  </si>
  <si>
    <t>Капітальний ремонт (заміна) ліфта в житловому будинку на вул. Руська,289-Б, під.1</t>
  </si>
  <si>
    <t>Капітальний ремонт (заміна) ліфта в житловому будинку на вул. Руська,289-Б, під.2</t>
  </si>
  <si>
    <t>Капітальний ремонт (заміна) ліфта в житловому будинку на вул. С.Воробкевича,11, під.2</t>
  </si>
  <si>
    <t>Капітальний ремонт (заміна) ліфта в житловому будинку на вул. Героїв Майдану, 59, під.1</t>
  </si>
  <si>
    <t>Капітальний ремонт (заміна) ліфта в житловому будинку на вул. Руська,283-А, під.2</t>
  </si>
  <si>
    <t>Капітальний ремонт (заміна) ліфта в житловому будинку на вул. Головна, 204-Д, під.2</t>
  </si>
  <si>
    <t>Капітальний ремонт (заміна) ліфта в житловому будинку на вул. Головна, 204-Г, під.2</t>
  </si>
  <si>
    <t>Капітальний ремонт (заміна) ліфта в житловому будинку на вул. С.Воробкевича,9, під.2</t>
  </si>
  <si>
    <t>Капітальний ремонт (заміна) ліфта в житловому будинку на вул. В.Комарова,31-Г, під.3</t>
  </si>
  <si>
    <t>Капітальний ремонт (заміна) ліфта в житловому будинку на вул. Ентузіастів,9-А, під.5</t>
  </si>
  <si>
    <t>Експертне обстеження ліфтів житлового будинку на провул. Ентузіастів,6, під.3</t>
  </si>
  <si>
    <t>Експертне обстеження ліфтів житлового будинку на вул.С.Воробкевича, 15, під.1</t>
  </si>
  <si>
    <t>Експертне обстеження ліфтів житлового будинку на вул.С.Воробкевича, 9, під.3</t>
  </si>
  <si>
    <t>Експертне обстеження ліфтів житлового будинку на вул.Головній, 204-Б, під.1</t>
  </si>
  <si>
    <t>Експертне обстеження ліфтів житлового будинку на вул.Головній, 204-Б, під.3</t>
  </si>
  <si>
    <t>Експертне обстеження ліфтів житлового будинку на вул.Головній, 204-В, під.1</t>
  </si>
  <si>
    <t>Капітальний ремонт частини водогінної труби високого тиску на 3 провул. О. Вільшини (в т.ч. Проектні роботи, експертиза)</t>
  </si>
  <si>
    <t xml:space="preserve">Капітальний ремонт вул.Вижницької від будинку № 43 до кінцевої зупинки автобусу № 3 (асфальтування гравійної ділянки), в тому числі: </t>
  </si>
  <si>
    <t>Експертне обстеження ліфтів житлового будинку на вул.Головній, 204-В, під.2</t>
  </si>
  <si>
    <t>Експертне обстеження ліфтів житлового будинку на вул.Головній, 204-В, під.3</t>
  </si>
  <si>
    <t>Експертне обстеження ліфтів житлового будинку на вул.Головній, 204-Б, під.2</t>
  </si>
  <si>
    <t>Експертне обстеження ліфтів житлового будинку на вул.В.Івасюка, 17, під.2</t>
  </si>
  <si>
    <t>Експертне обстеження ліфтів житлового будинку на вул.С.Воробкевича, 17, під.1</t>
  </si>
  <si>
    <t>Експертне обстеження ліфтів житлового будинку на вул.С.Воробкевича, 17, під.2</t>
  </si>
  <si>
    <t>Експертне обстеження ліфтів житлового будинку на вул.В.Івасюка, 17, під.1</t>
  </si>
  <si>
    <t>Експертне обстеження ліфтів житлового будинку на провул. Ентузіастів, 6, під.2</t>
  </si>
  <si>
    <t>Експертне обстеження ліфтів житлового будинку на вул.С.Воробкевича , 1</t>
  </si>
  <si>
    <t>Експертне обстеження ліфтів житлового будинку на вул.Ентузіастів, 5, під.3</t>
  </si>
  <si>
    <t>Експертне обстеження ліфтів житлового будинку на вул.Ентузіастів, 5, під.2</t>
  </si>
  <si>
    <t>Капітальний ремонт котелень міста (в т.ч. експертиза)</t>
  </si>
  <si>
    <t>Експертне обстеження ліфтів житлового будинку на вул.Ентузіастів, 5, під.1</t>
  </si>
  <si>
    <t>Експертне обстеження ліфтів житлового будинку на вул.Ентузіастів, 5, під.4</t>
  </si>
  <si>
    <t>Реконструкція злітно-посадкової смуги, перону, руліжних доріжок та місць стоянок повітряних суден в КП "Міжнародний аеропорт "Чернівці" (в т.ч. проектні роботи, експертиза та інші)(співфінансування з міського бюджету по субвенції з державного бюджету місцевим бюджетам на здійснення заходів щодо  соціально-економічного розвитку окремих територій)</t>
  </si>
  <si>
    <t>Капітальний ремонт вул.В.Винниченка на ділянці від вул.В.Чкалова до вул.Ясської (співфінансування з міського бюджету по субвенції з державного бюджету місцевим бюджетам на здійснення заходів щодо  соціально-економічного розвитку окремих територій)</t>
  </si>
  <si>
    <t>Капітальний ремонт проїжджих частин вулиць від вул. Південно-Кільцевої до вул.Університетської з влаштуванням велосипедних доріжок (проектні роботи, ескізні проекти)</t>
  </si>
  <si>
    <t>Експертне обстеження ліфтів житлового будинку на вул.Головній, 208, під.1</t>
  </si>
  <si>
    <t>Експертне обстеження ліфтів житлового будинку на вул.Головній, 208, під.2</t>
  </si>
  <si>
    <t>ПП "Акватрейд"</t>
  </si>
  <si>
    <t xml:space="preserve">ПП Мішта </t>
  </si>
  <si>
    <t>ТОВ "Дорбуд-Інвест СВ"</t>
  </si>
  <si>
    <t>ПП Шилепенда</t>
  </si>
  <si>
    <t>ТОВ "ЮМТ і Ко"</t>
  </si>
  <si>
    <t>ПП "Технобуд-Сервіс"</t>
  </si>
  <si>
    <t>Експертне обстеження ліфтів житлового будинку на вул.Головній, 208, під.3</t>
  </si>
  <si>
    <t>Експертне обстеження ліфтів житлового будинку на вул.Руській, 285-В, під.1</t>
  </si>
  <si>
    <t>Експертне обстеження ліфтів житлового будинку на вул.Руській, 285-Г, під.1</t>
  </si>
  <si>
    <t>Експертне обстеження ліфтів житлового будинку на вул.Руській, 285-Г, під.2</t>
  </si>
  <si>
    <t>Капітальний ремонт (заміна) ліфта в житловому будинку на проїзді Парковому, 10</t>
  </si>
  <si>
    <t xml:space="preserve">Капітальний ремонт (заміна) ліфта в житловому будинку на вул. Героїв Майдану, 99-А, під.2 </t>
  </si>
  <si>
    <t>Капітальний ремонт (заміна) ліфта в житловому будинку на бульварі Героїв Крут, 14, під.2</t>
  </si>
  <si>
    <t>Капітальний ремонт (заміна) ліфта в житловому будинку на бульварі Героїв Крут, 19, під.1</t>
  </si>
  <si>
    <t xml:space="preserve">Капітальний ремонт (заміна) ліфта в житловому будинку на вул.Головній, 222, під.2 </t>
  </si>
  <si>
    <t xml:space="preserve">Капітальний ремонт (заміна) ліфта в житловому будинку на вул. Головній, 226, під.1 </t>
  </si>
  <si>
    <t xml:space="preserve">Капітальний ремонт (заміна) ліфта в житловому будинку на вул. Ентузіастів, 9-А, під.8 </t>
  </si>
  <si>
    <t>Капітальний ремонт (заміна) ліфта в житловому будинку на вул. Ентузіастів, 9-А, під.7</t>
  </si>
  <si>
    <t>Капітальний ремонт (заміна) ліфта в житловому будинку на вул. Ентузіастів, 9-А, під.10</t>
  </si>
  <si>
    <t>Капітальний ремонт (заміна) ліфта в житловому будинку на вул. Ентузіастів, 7, під.7</t>
  </si>
  <si>
    <t>Капітальний ремонт (заміна) ліфта в житловому будинку на вул. Ентузіастів, 7, під.8</t>
  </si>
  <si>
    <t>Чернівецький міський голова</t>
  </si>
  <si>
    <t xml:space="preserve">                                О.Каспрук</t>
  </si>
  <si>
    <t>Капітальний ремонт 2 котловану на полігоні ТПВ по вул.Чорнівській ( в т.ч. проектні роботи, експертиза)</t>
  </si>
  <si>
    <t>Капітальний ремонт вул.М.Коцюбинського, в тому числі:</t>
  </si>
  <si>
    <t>Капітальний ремонт дорожнього покриття вул.Й.Главки, в тому числі:</t>
  </si>
  <si>
    <t>Капітальний ремонт дорожнього покриття вул.Е.Райса, в тому числі:</t>
  </si>
  <si>
    <t>Постачальник</t>
  </si>
  <si>
    <t xml:space="preserve">Всього по ЧМКПШЕП: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</si>
</sst>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87" formatCode="_-* #,##0.00\ _г_р_н_._-;\-* #,##0.00\ _г_р_н_._-;_-* &quot;-&quot;??\ _г_р_н_._-;_-@_-"/>
    <numFmt numFmtId="188" formatCode="0.0"/>
    <numFmt numFmtId="191" formatCode="0.00000"/>
    <numFmt numFmtId="193" formatCode="#,##0.0"/>
    <numFmt numFmtId="204" formatCode="#,##0.00_₴"/>
    <numFmt numFmtId="205" formatCode="#,##0_₴"/>
    <numFmt numFmtId="206" formatCode="#,##0.0_₴"/>
  </numFmts>
  <fonts count="66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3"/>
      <name val="Arial"/>
      <family val="2"/>
      <charset val="204"/>
    </font>
    <font>
      <sz val="12"/>
      <name val="Times New Roman"/>
      <family val="1"/>
    </font>
    <font>
      <b/>
      <sz val="14"/>
      <color indexed="9"/>
      <name val="Times New Roman"/>
      <family val="1"/>
      <charset val="204"/>
    </font>
    <font>
      <sz val="7"/>
      <name val="Times New Roman"/>
      <family val="1"/>
    </font>
    <font>
      <b/>
      <sz val="2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</font>
    <font>
      <b/>
      <sz val="11"/>
      <color indexed="9"/>
      <name val="Times New Roman"/>
      <family val="1"/>
      <charset val="204"/>
    </font>
    <font>
      <sz val="12"/>
      <name val="Arial Cyr"/>
      <charset val="204"/>
    </font>
    <font>
      <sz val="11"/>
      <color indexed="9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14"/>
      <name val="Times New Roman"/>
      <family val="1"/>
    </font>
    <font>
      <i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5"/>
      <color indexed="9"/>
      <name val="Times New Roman"/>
      <family val="1"/>
      <charset val="204"/>
    </font>
    <font>
      <b/>
      <sz val="20"/>
      <color indexed="9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87" fontId="1" fillId="0" borderId="0" applyFont="0" applyFill="0" applyBorder="0" applyAlignment="0" applyProtection="0"/>
  </cellStyleXfs>
  <cellXfs count="779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/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9" fillId="0" borderId="0" xfId="0" applyFont="1" applyFill="1" applyAlignment="1"/>
    <xf numFmtId="0" fontId="11" fillId="0" borderId="0" xfId="0" applyFont="1" applyFill="1" applyAlignment="1"/>
    <xf numFmtId="0" fontId="15" fillId="0" borderId="0" xfId="0" applyFont="1" applyFill="1" applyAlignment="1"/>
    <xf numFmtId="0" fontId="20" fillId="0" borderId="0" xfId="0" applyFont="1"/>
    <xf numFmtId="0" fontId="21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20" fillId="0" borderId="0" xfId="0" applyFont="1" applyBorder="1"/>
    <xf numFmtId="0" fontId="11" fillId="0" borderId="0" xfId="0" applyFont="1" applyBorder="1"/>
    <xf numFmtId="49" fontId="4" fillId="0" borderId="2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204" fontId="4" fillId="0" borderId="3" xfId="0" applyNumberFormat="1" applyFont="1" applyFill="1" applyBorder="1" applyAlignment="1">
      <alignment horizontal="center" vertical="center" wrapText="1"/>
    </xf>
    <xf numFmtId="204" fontId="5" fillId="0" borderId="3" xfId="0" applyNumberFormat="1" applyFont="1" applyFill="1" applyBorder="1" applyAlignment="1">
      <alignment horizontal="center" vertical="center" wrapText="1"/>
    </xf>
    <xf numFmtId="205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204" fontId="10" fillId="2" borderId="1" xfId="0" applyNumberFormat="1" applyFont="1" applyFill="1" applyBorder="1" applyAlignment="1">
      <alignment horizontal="center" vertical="center" wrapText="1"/>
    </xf>
    <xf numFmtId="0" fontId="20" fillId="4" borderId="0" xfId="0" applyFont="1" applyFill="1"/>
    <xf numFmtId="0" fontId="11" fillId="4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204" fontId="10" fillId="0" borderId="1" xfId="0" applyNumberFormat="1" applyFont="1" applyFill="1" applyBorder="1" applyAlignment="1">
      <alignment horizontal="center" vertical="center" wrapText="1"/>
    </xf>
    <xf numFmtId="20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/>
    </xf>
    <xf numFmtId="0" fontId="11" fillId="0" borderId="0" xfId="0" applyFont="1" applyAlignment="1">
      <alignment vertical="top"/>
    </xf>
    <xf numFmtId="49" fontId="4" fillId="0" borderId="3" xfId="3" applyNumberFormat="1" applyFont="1" applyFill="1" applyBorder="1" applyAlignment="1">
      <alignment horizontal="center" vertical="center" wrapText="1"/>
    </xf>
    <xf numFmtId="204" fontId="11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204" fontId="4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204" fontId="4" fillId="0" borderId="5" xfId="0" applyNumberFormat="1" applyFont="1" applyFill="1" applyBorder="1" applyAlignment="1">
      <alignment horizontal="center" vertical="center" wrapText="1"/>
    </xf>
    <xf numFmtId="49" fontId="11" fillId="2" borderId="1" xfId="3" applyNumberFormat="1" applyFont="1" applyFill="1" applyBorder="1" applyAlignment="1">
      <alignment horizontal="center" vertical="center" wrapText="1"/>
    </xf>
    <xf numFmtId="204" fontId="11" fillId="2" borderId="1" xfId="0" applyNumberFormat="1" applyFont="1" applyFill="1" applyBorder="1" applyAlignment="1">
      <alignment horizontal="center" vertical="center" wrapText="1"/>
    </xf>
    <xf numFmtId="204" fontId="11" fillId="0" borderId="1" xfId="0" applyNumberFormat="1" applyFont="1" applyFill="1" applyBorder="1" applyAlignment="1">
      <alignment horizontal="center" vertical="center" wrapText="1"/>
    </xf>
    <xf numFmtId="204" fontId="4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5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4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>
      <alignment horizontal="center" vertical="center" wrapText="1"/>
    </xf>
    <xf numFmtId="4" fontId="4" fillId="0" borderId="3" xfId="6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>
      <alignment horizontal="center" vertical="center" wrapText="1"/>
    </xf>
    <xf numFmtId="4" fontId="4" fillId="0" borderId="4" xfId="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9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5" xfId="6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4" fontId="5" fillId="0" borderId="3" xfId="6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49" fontId="4" fillId="4" borderId="4" xfId="3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9" fontId="4" fillId="4" borderId="3" xfId="3" applyNumberFormat="1" applyFont="1" applyFill="1" applyBorder="1" applyAlignment="1">
      <alignment horizontal="center" vertical="center" wrapText="1"/>
    </xf>
    <xf numFmtId="206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205" fontId="4" fillId="0" borderId="4" xfId="0" applyNumberFormat="1" applyFont="1" applyFill="1" applyBorder="1" applyAlignment="1">
      <alignment horizontal="center" vertical="center" wrapText="1"/>
    </xf>
    <xf numFmtId="49" fontId="4" fillId="4" borderId="1" xfId="3" applyNumberFormat="1" applyFont="1" applyFill="1" applyBorder="1" applyAlignment="1">
      <alignment horizontal="center" vertical="center" wrapText="1"/>
    </xf>
    <xf numFmtId="206" fontId="4" fillId="0" borderId="1" xfId="0" applyNumberFormat="1" applyFont="1" applyFill="1" applyBorder="1" applyAlignment="1">
      <alignment horizontal="center" vertical="center" wrapText="1"/>
    </xf>
    <xf numFmtId="4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204" fontId="11" fillId="2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/>
    </xf>
    <xf numFmtId="0" fontId="2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204" fontId="4" fillId="0" borderId="7" xfId="0" applyNumberFormat="1" applyFont="1" applyFill="1" applyBorder="1" applyAlignment="1">
      <alignment horizontal="center" vertical="center" wrapText="1"/>
    </xf>
    <xf numFmtId="204" fontId="4" fillId="0" borderId="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204" fontId="4" fillId="0" borderId="9" xfId="0" applyNumberFormat="1" applyFont="1" applyFill="1" applyBorder="1" applyAlignment="1">
      <alignment horizontal="center" vertical="center" wrapText="1"/>
    </xf>
    <xf numFmtId="204" fontId="4" fillId="0" borderId="10" xfId="0" applyNumberFormat="1" applyFont="1" applyFill="1" applyBorder="1" applyAlignment="1">
      <alignment horizontal="center" vertical="center" wrapText="1"/>
    </xf>
    <xf numFmtId="204" fontId="4" fillId="0" borderId="1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204" fontId="4" fillId="4" borderId="3" xfId="0" applyNumberFormat="1" applyFont="1" applyFill="1" applyBorder="1" applyAlignment="1">
      <alignment horizontal="center" vertical="center" wrapText="1"/>
    </xf>
    <xf numFmtId="204" fontId="4" fillId="4" borderId="11" xfId="0" applyNumberFormat="1" applyFont="1" applyFill="1" applyBorder="1" applyAlignment="1">
      <alignment horizontal="center" vertical="center" wrapText="1"/>
    </xf>
    <xf numFmtId="49" fontId="4" fillId="4" borderId="5" xfId="3" applyNumberFormat="1" applyFont="1" applyFill="1" applyBorder="1" applyAlignment="1">
      <alignment horizontal="center" vertical="center" wrapText="1"/>
    </xf>
    <xf numFmtId="204" fontId="4" fillId="4" borderId="5" xfId="0" applyNumberFormat="1" applyFont="1" applyFill="1" applyBorder="1" applyAlignment="1">
      <alignment horizontal="center" vertical="center" wrapText="1"/>
    </xf>
    <xf numFmtId="204" fontId="4" fillId="0" borderId="6" xfId="0" applyNumberFormat="1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204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204" fontId="4" fillId="0" borderId="12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204" fontId="5" fillId="0" borderId="4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04" fontId="4" fillId="0" borderId="3" xfId="3" applyNumberFormat="1" applyFont="1" applyFill="1" applyBorder="1" applyAlignment="1">
      <alignment horizontal="center" vertical="center" wrapText="1"/>
    </xf>
    <xf numFmtId="204" fontId="15" fillId="0" borderId="3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205" fontId="4" fillId="0" borderId="5" xfId="0" applyNumberFormat="1" applyFont="1" applyFill="1" applyBorder="1" applyAlignment="1">
      <alignment horizontal="center" vertical="center" wrapText="1"/>
    </xf>
    <xf numFmtId="49" fontId="4" fillId="0" borderId="0" xfId="3" applyNumberFormat="1" applyFont="1" applyFill="1" applyBorder="1" applyAlignment="1">
      <alignment horizontal="center" vertical="center" wrapText="1"/>
    </xf>
    <xf numFmtId="49" fontId="4" fillId="0" borderId="10" xfId="3" applyNumberFormat="1" applyFont="1" applyFill="1" applyBorder="1" applyAlignment="1">
      <alignment horizontal="center" vertical="center" wrapText="1"/>
    </xf>
    <xf numFmtId="205" fontId="4" fillId="0" borderId="11" xfId="0" applyNumberFormat="1" applyFont="1" applyFill="1" applyBorder="1" applyAlignment="1">
      <alignment horizontal="center" vertical="center" wrapText="1"/>
    </xf>
    <xf numFmtId="205" fontId="4" fillId="0" borderId="0" xfId="0" applyNumberFormat="1" applyFont="1" applyFill="1" applyBorder="1" applyAlignment="1">
      <alignment horizontal="center" vertical="center" wrapText="1"/>
    </xf>
    <xf numFmtId="205" fontId="4" fillId="0" borderId="10" xfId="0" applyNumberFormat="1" applyFont="1" applyFill="1" applyBorder="1" applyAlignment="1">
      <alignment horizontal="center" vertical="center" wrapText="1"/>
    </xf>
    <xf numFmtId="205" fontId="18" fillId="0" borderId="0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206" fontId="11" fillId="0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204" fontId="10" fillId="2" borderId="3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justify" wrapText="1"/>
    </xf>
    <xf numFmtId="204" fontId="10" fillId="2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  <xf numFmtId="0" fontId="28" fillId="0" borderId="0" xfId="0" applyFont="1" applyBorder="1" applyAlignment="1"/>
    <xf numFmtId="0" fontId="20" fillId="0" borderId="0" xfId="0" applyFont="1" applyFill="1"/>
    <xf numFmtId="1" fontId="26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204" fontId="5" fillId="2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204" fontId="4" fillId="0" borderId="4" xfId="3" applyNumberFormat="1" applyFont="1" applyFill="1" applyBorder="1" applyAlignment="1">
      <alignment horizontal="center" vertical="center" wrapText="1"/>
    </xf>
    <xf numFmtId="204" fontId="5" fillId="0" borderId="0" xfId="0" applyNumberFormat="1" applyFont="1" applyFill="1" applyBorder="1" applyAlignment="1">
      <alignment horizontal="center" vertical="center" wrapText="1"/>
    </xf>
    <xf numFmtId="204" fontId="15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vertical="top"/>
    </xf>
    <xf numFmtId="0" fontId="10" fillId="4" borderId="0" xfId="0" applyFont="1" applyFill="1" applyBorder="1" applyAlignment="1">
      <alignment vertical="top"/>
    </xf>
    <xf numFmtId="204" fontId="16" fillId="0" borderId="8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horizontal="center" vertical="center" wrapText="1"/>
    </xf>
    <xf numFmtId="20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9" fillId="0" borderId="3" xfId="3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/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04" fontId="16" fillId="0" borderId="6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4" fillId="0" borderId="6" xfId="3" applyNumberFormat="1" applyFont="1" applyFill="1" applyBorder="1" applyAlignment="1">
      <alignment horizontal="center" vertical="center" wrapText="1"/>
    </xf>
    <xf numFmtId="49" fontId="4" fillId="0" borderId="8" xfId="3" applyNumberFormat="1" applyFont="1" applyFill="1" applyBorder="1" applyAlignment="1">
      <alignment horizontal="center" vertical="center" wrapText="1"/>
    </xf>
    <xf numFmtId="49" fontId="4" fillId="0" borderId="12" xfId="3" applyNumberFormat="1" applyFont="1" applyFill="1" applyBorder="1" applyAlignment="1">
      <alignment horizontal="center" vertical="center" wrapText="1"/>
    </xf>
    <xf numFmtId="204" fontId="29" fillId="0" borderId="4" xfId="0" applyNumberFormat="1" applyFont="1" applyFill="1" applyBorder="1" applyAlignment="1">
      <alignment horizontal="center" vertical="center" wrapText="1"/>
    </xf>
    <xf numFmtId="204" fontId="29" fillId="0" borderId="8" xfId="0" applyNumberFormat="1" applyFont="1" applyFill="1" applyBorder="1" applyAlignment="1">
      <alignment horizontal="center" vertical="center" wrapText="1"/>
    </xf>
    <xf numFmtId="204" fontId="4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2" fillId="4" borderId="1" xfId="0" applyFont="1" applyFill="1" applyBorder="1" applyAlignment="1">
      <alignment horizontal="left" vertical="center" wrapText="1"/>
    </xf>
    <xf numFmtId="4" fontId="23" fillId="4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26" fillId="4" borderId="0" xfId="0" applyNumberFormat="1" applyFont="1" applyFill="1" applyBorder="1" applyAlignment="1">
      <alignment horizontal="center" vertical="center" wrapText="1"/>
    </xf>
    <xf numFmtId="0" fontId="20" fillId="4" borderId="0" xfId="0" applyFont="1" applyFill="1" applyBorder="1"/>
    <xf numFmtId="0" fontId="11" fillId="4" borderId="0" xfId="0" applyFont="1" applyFill="1" applyBorder="1"/>
    <xf numFmtId="0" fontId="34" fillId="0" borderId="0" xfId="0" applyFont="1" applyFill="1"/>
    <xf numFmtId="0" fontId="34" fillId="0" borderId="0" xfId="0" applyFont="1" applyFill="1" applyAlignment="1">
      <alignment horizontal="center" vertical="center"/>
    </xf>
    <xf numFmtId="0" fontId="28" fillId="0" borderId="0" xfId="0" applyFont="1" applyFill="1" applyBorder="1" applyAlignment="1"/>
    <xf numFmtId="4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0" fillId="4" borderId="0" xfId="0" applyNumberFormat="1" applyFont="1" applyFill="1" applyAlignment="1">
      <alignment vertical="top" wrapText="1"/>
    </xf>
    <xf numFmtId="204" fontId="23" fillId="0" borderId="4" xfId="0" applyNumberFormat="1" applyFont="1" applyFill="1" applyBorder="1" applyAlignment="1">
      <alignment horizontal="center" vertical="center" wrapText="1"/>
    </xf>
    <xf numFmtId="204" fontId="2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" fontId="11" fillId="0" borderId="0" xfId="0" applyNumberFormat="1" applyFont="1"/>
    <xf numFmtId="204" fontId="5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193" fontId="4" fillId="0" borderId="4" xfId="0" applyNumberFormat="1" applyFont="1" applyFill="1" applyBorder="1" applyAlignment="1">
      <alignment horizontal="center" vertical="center" wrapText="1"/>
    </xf>
    <xf numFmtId="193" fontId="4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14" fontId="21" fillId="0" borderId="0" xfId="0" applyNumberFormat="1" applyFont="1" applyFill="1" applyAlignment="1">
      <alignment horizontal="left"/>
    </xf>
    <xf numFmtId="14" fontId="30" fillId="0" borderId="0" xfId="0" applyNumberFormat="1" applyFont="1" applyFill="1" applyAlignment="1">
      <alignment horizontal="left"/>
    </xf>
    <xf numFmtId="204" fontId="4" fillId="0" borderId="14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5" fillId="0" borderId="1" xfId="6" applyNumberFormat="1" applyFont="1" applyFill="1" applyBorder="1" applyAlignment="1">
      <alignment horizontal="center" vertical="center" wrapText="1"/>
    </xf>
    <xf numFmtId="204" fontId="5" fillId="0" borderId="14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left" vertical="center" wrapText="1"/>
    </xf>
    <xf numFmtId="1" fontId="37" fillId="0" borderId="0" xfId="0" applyNumberFormat="1" applyFont="1" applyFill="1" applyBorder="1" applyAlignment="1">
      <alignment horizontal="center" vertical="center" wrapText="1"/>
    </xf>
    <xf numFmtId="4" fontId="23" fillId="0" borderId="0" xfId="3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4" fontId="26" fillId="0" borderId="0" xfId="0" applyNumberFormat="1" applyFont="1" applyFill="1" applyBorder="1"/>
    <xf numFmtId="0" fontId="22" fillId="0" borderId="0" xfId="0" applyFont="1" applyFill="1" applyBorder="1" applyAlignment="1">
      <alignment horizontal="center" vertical="center" wrapText="1"/>
    </xf>
    <xf numFmtId="4" fontId="26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4" fontId="38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/>
    <xf numFmtId="0" fontId="26" fillId="0" borderId="0" xfId="0" applyFont="1" applyFill="1" applyBorder="1" applyAlignment="1">
      <alignment horizontal="center" vertical="center"/>
    </xf>
    <xf numFmtId="1" fontId="3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35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4" fontId="16" fillId="0" borderId="4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4" fillId="0" borderId="0" xfId="0" applyFont="1"/>
    <xf numFmtId="4" fontId="4" fillId="0" borderId="2" xfId="3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4" fontId="40" fillId="0" borderId="7" xfId="3" applyNumberFormat="1" applyFont="1" applyFill="1" applyBorder="1" applyAlignment="1">
      <alignment horizontal="center" vertical="center" wrapText="1"/>
    </xf>
    <xf numFmtId="4" fontId="40" fillId="0" borderId="4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/>
    <xf numFmtId="4" fontId="4" fillId="0" borderId="9" xfId="3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2" fontId="4" fillId="0" borderId="9" xfId="3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" fontId="11" fillId="2" borderId="1" xfId="3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center" wrapText="1"/>
    </xf>
    <xf numFmtId="204" fontId="30" fillId="5" borderId="1" xfId="0" applyNumberFormat="1" applyFont="1" applyFill="1" applyBorder="1" applyAlignment="1">
      <alignment horizontal="center" vertical="center" wrapText="1"/>
    </xf>
    <xf numFmtId="204" fontId="10" fillId="5" borderId="1" xfId="0" applyNumberFormat="1" applyFont="1" applyFill="1" applyBorder="1" applyAlignment="1">
      <alignment horizontal="center" vertical="center" wrapText="1"/>
    </xf>
    <xf numFmtId="191" fontId="10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/>
    </xf>
    <xf numFmtId="204" fontId="5" fillId="0" borderId="1" xfId="0" applyNumberFormat="1" applyFont="1" applyFill="1" applyBorder="1" applyAlignment="1">
      <alignment horizontal="center"/>
    </xf>
    <xf numFmtId="0" fontId="34" fillId="0" borderId="0" xfId="0" applyFont="1"/>
    <xf numFmtId="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left"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4" fontId="4" fillId="0" borderId="0" xfId="3" applyNumberFormat="1" applyFont="1" applyFill="1" applyBorder="1" applyAlignment="1">
      <alignment horizontal="center" vertical="center" wrapText="1"/>
    </xf>
    <xf numFmtId="1" fontId="5" fillId="0" borderId="0" xfId="6" applyNumberFormat="1" applyFont="1" applyFill="1" applyBorder="1" applyAlignment="1">
      <alignment horizontal="center" vertical="center" wrapText="1"/>
    </xf>
    <xf numFmtId="4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204" fontId="11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41" fillId="0" borderId="0" xfId="0" applyNumberFormat="1" applyFont="1" applyFill="1" applyBorder="1"/>
    <xf numFmtId="2" fontId="41" fillId="0" borderId="0" xfId="0" applyNumberFormat="1" applyFont="1" applyFill="1" applyBorder="1"/>
    <xf numFmtId="0" fontId="41" fillId="0" borderId="0" xfId="0" applyFont="1" applyFill="1" applyBorder="1"/>
    <xf numFmtId="0" fontId="41" fillId="0" borderId="0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41" fillId="0" borderId="0" xfId="0" applyNumberFormat="1" applyFont="1" applyFill="1" applyBorder="1" applyAlignment="1">
      <alignment vertical="center"/>
    </xf>
    <xf numFmtId="4" fontId="26" fillId="0" borderId="0" xfId="0" applyNumberFormat="1" applyFont="1" applyFill="1" applyBorder="1" applyAlignment="1">
      <alignment vertical="center"/>
    </xf>
    <xf numFmtId="0" fontId="42" fillId="0" borderId="0" xfId="0" applyFont="1" applyFill="1" applyBorder="1"/>
    <xf numFmtId="0" fontId="42" fillId="0" borderId="0" xfId="0" applyFont="1" applyFill="1" applyBorder="1" applyAlignment="1">
      <alignment horizontal="center" vertical="center"/>
    </xf>
    <xf numFmtId="4" fontId="42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/>
    <xf numFmtId="2" fontId="26" fillId="0" borderId="0" xfId="0" applyNumberFormat="1" applyFont="1" applyFill="1" applyBorder="1"/>
    <xf numFmtId="0" fontId="15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204" fontId="43" fillId="2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4" fontId="19" fillId="0" borderId="0" xfId="0" applyNumberFormat="1" applyFont="1" applyFill="1"/>
    <xf numFmtId="49" fontId="11" fillId="0" borderId="5" xfId="3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6" fillId="2" borderId="1" xfId="3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204" fontId="30" fillId="0" borderId="1" xfId="0" applyNumberFormat="1" applyFont="1" applyFill="1" applyBorder="1" applyAlignment="1">
      <alignment horizontal="center" vertical="center" wrapText="1"/>
    </xf>
    <xf numFmtId="191" fontId="14" fillId="0" borderId="1" xfId="0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47" fillId="0" borderId="0" xfId="0" applyFont="1" applyFill="1" applyAlignment="1">
      <alignment horizontal="center" vertical="center"/>
    </xf>
    <xf numFmtId="0" fontId="48" fillId="0" borderId="0" xfId="0" applyFont="1" applyFill="1"/>
    <xf numFmtId="1" fontId="5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0" applyFont="1" applyFill="1"/>
    <xf numFmtId="0" fontId="41" fillId="0" borderId="0" xfId="0" applyFont="1" applyFill="1" applyBorder="1" applyAlignment="1">
      <alignment vertical="center"/>
    </xf>
    <xf numFmtId="2" fontId="42" fillId="0" borderId="0" xfId="0" applyNumberFormat="1" applyFont="1" applyFill="1" applyBorder="1"/>
    <xf numFmtId="0" fontId="42" fillId="0" borderId="0" xfId="0" applyFont="1" applyFill="1" applyAlignment="1">
      <alignment horizontal="center" vertical="center"/>
    </xf>
    <xf numFmtId="0" fontId="42" fillId="0" borderId="0" xfId="0" applyFont="1" applyFill="1"/>
    <xf numFmtId="0" fontId="42" fillId="0" borderId="0" xfId="0" applyFont="1" applyFill="1" applyAlignment="1">
      <alignment vertical="center"/>
    </xf>
    <xf numFmtId="0" fontId="33" fillId="0" borderId="1" xfId="0" applyFont="1" applyFill="1" applyBorder="1" applyAlignment="1">
      <alignment horizontal="left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/>
    </xf>
    <xf numFmtId="0" fontId="32" fillId="0" borderId="1" xfId="0" applyFont="1" applyFill="1" applyBorder="1" applyAlignment="1">
      <alignment horizontal="left" vertical="center" wrapText="1"/>
    </xf>
    <xf numFmtId="9" fontId="7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 vertical="center" wrapText="1"/>
    </xf>
    <xf numFmtId="1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1" fillId="0" borderId="1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4" fontId="16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50" fillId="0" borderId="0" xfId="0" applyFont="1" applyBorder="1" applyAlignment="1"/>
    <xf numFmtId="4" fontId="5" fillId="0" borderId="5" xfId="6" applyNumberFormat="1" applyFont="1" applyFill="1" applyBorder="1" applyAlignment="1">
      <alignment horizontal="center" vertical="center" wrapText="1"/>
    </xf>
    <xf numFmtId="204" fontId="18" fillId="0" borderId="4" xfId="0" applyNumberFormat="1" applyFont="1" applyFill="1" applyBorder="1" applyAlignment="1">
      <alignment horizontal="center" vertical="center" wrapText="1"/>
    </xf>
    <xf numFmtId="204" fontId="18" fillId="0" borderId="0" xfId="0" applyNumberFormat="1" applyFont="1" applyFill="1" applyBorder="1" applyAlignment="1">
      <alignment horizontal="center" vertical="center" wrapText="1"/>
    </xf>
    <xf numFmtId="204" fontId="18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28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2" fontId="20" fillId="0" borderId="0" xfId="0" applyNumberFormat="1" applyFont="1" applyFill="1"/>
    <xf numFmtId="4" fontId="4" fillId="0" borderId="6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8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6" applyNumberFormat="1" applyFont="1" applyFill="1" applyBorder="1" applyAlignment="1" applyProtection="1">
      <alignment horizontal="center" vertical="center" wrapText="1"/>
      <protection locked="0"/>
    </xf>
    <xf numFmtId="4" fontId="11" fillId="4" borderId="0" xfId="0" applyNumberFormat="1" applyFont="1" applyFill="1" applyAlignment="1">
      <alignment vertical="top" wrapText="1"/>
    </xf>
    <xf numFmtId="3" fontId="11" fillId="0" borderId="0" xfId="0" applyNumberFormat="1" applyFont="1" applyBorder="1" applyAlignment="1">
      <alignment vertical="top"/>
    </xf>
    <xf numFmtId="3" fontId="11" fillId="0" borderId="0" xfId="0" applyNumberFormat="1" applyFont="1" applyFill="1" applyBorder="1" applyAlignment="1">
      <alignment horizontal="center" vertical="top"/>
    </xf>
    <xf numFmtId="204" fontId="51" fillId="0" borderId="0" xfId="0" applyNumberFormat="1" applyFont="1" applyFill="1" applyBorder="1" applyAlignment="1">
      <alignment horizontal="center" vertical="center" wrapText="1"/>
    </xf>
    <xf numFmtId="4" fontId="8" fillId="4" borderId="0" xfId="0" applyNumberFormat="1" applyFont="1" applyFill="1" applyBorder="1" applyAlignment="1">
      <alignment vertical="top"/>
    </xf>
    <xf numFmtId="4" fontId="4" fillId="0" borderId="6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4" fontId="16" fillId="0" borderId="12" xfId="0" applyNumberFormat="1" applyFont="1" applyFill="1" applyBorder="1" applyAlignment="1">
      <alignment horizontal="center" vertical="center" wrapText="1"/>
    </xf>
    <xf numFmtId="4" fontId="4" fillId="0" borderId="6" xfId="3" applyNumberFormat="1" applyFont="1" applyFill="1" applyBorder="1" applyAlignment="1">
      <alignment horizontal="center" vertical="center" wrapText="1"/>
    </xf>
    <xf numFmtId="4" fontId="4" fillId="0" borderId="8" xfId="3" applyNumberFormat="1" applyFont="1" applyFill="1" applyBorder="1" applyAlignment="1">
      <alignment horizontal="center" vertical="center" wrapText="1"/>
    </xf>
    <xf numFmtId="4" fontId="4" fillId="0" borderId="12" xfId="3" applyNumberFormat="1" applyFont="1" applyFill="1" applyBorder="1" applyAlignment="1">
      <alignment horizontal="center" vertical="center" wrapText="1"/>
    </xf>
    <xf numFmtId="4" fontId="4" fillId="0" borderId="7" xfId="3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204" fontId="4" fillId="0" borderId="13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1" fillId="4" borderId="0" xfId="0" applyFont="1" applyFill="1" applyBorder="1" applyAlignment="1">
      <alignment vertical="top"/>
    </xf>
    <xf numFmtId="0" fontId="20" fillId="4" borderId="0" xfId="0" applyFont="1" applyFill="1" applyBorder="1" applyAlignment="1">
      <alignment vertical="top"/>
    </xf>
    <xf numFmtId="0" fontId="4" fillId="4" borderId="0" xfId="0" applyFont="1" applyFill="1" applyBorder="1" applyAlignment="1">
      <alignment horizontal="center" vertical="center" wrapText="1"/>
    </xf>
    <xf numFmtId="4" fontId="5" fillId="4" borderId="3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4" fillId="4" borderId="1" xfId="3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left" vertical="center" wrapText="1"/>
    </xf>
    <xf numFmtId="193" fontId="11" fillId="0" borderId="0" xfId="0" applyNumberFormat="1" applyFont="1"/>
    <xf numFmtId="193" fontId="15" fillId="0" borderId="0" xfId="0" applyNumberFormat="1" applyFont="1" applyAlignment="1">
      <alignment horizontal="center" vertical="center"/>
    </xf>
    <xf numFmtId="193" fontId="15" fillId="0" borderId="0" xfId="0" applyNumberFormat="1" applyFont="1" applyBorder="1" applyAlignment="1">
      <alignment horizontal="center" vertical="center"/>
    </xf>
    <xf numFmtId="193" fontId="11" fillId="0" borderId="0" xfId="0" applyNumberFormat="1" applyFont="1" applyBorder="1" applyAlignment="1">
      <alignment vertical="top"/>
    </xf>
    <xf numFmtId="193" fontId="11" fillId="0" borderId="0" xfId="0" applyNumberFormat="1" applyFont="1" applyBorder="1"/>
    <xf numFmtId="193" fontId="11" fillId="4" borderId="0" xfId="0" applyNumberFormat="1" applyFont="1" applyFill="1"/>
    <xf numFmtId="193" fontId="11" fillId="0" borderId="0" xfId="0" applyNumberFormat="1" applyFont="1" applyFill="1" applyBorder="1" applyAlignment="1">
      <alignment vertical="top"/>
    </xf>
    <xf numFmtId="193" fontId="11" fillId="0" borderId="0" xfId="0" applyNumberFormat="1" applyFont="1" applyAlignment="1">
      <alignment vertical="top"/>
    </xf>
    <xf numFmtId="193" fontId="11" fillId="4" borderId="0" xfId="0" applyNumberFormat="1" applyFont="1" applyFill="1" applyAlignment="1">
      <alignment vertical="top" wrapText="1"/>
    </xf>
    <xf numFmtId="193" fontId="11" fillId="0" borderId="0" xfId="0" applyNumberFormat="1" applyFont="1" applyFill="1" applyBorder="1" applyAlignment="1">
      <alignment horizontal="center" vertical="top"/>
    </xf>
    <xf numFmtId="193" fontId="4" fillId="4" borderId="0" xfId="0" applyNumberFormat="1" applyFont="1" applyFill="1" applyBorder="1" applyAlignment="1">
      <alignment horizontal="center" vertical="center" wrapText="1"/>
    </xf>
    <xf numFmtId="193" fontId="11" fillId="0" borderId="0" xfId="0" applyNumberFormat="1" applyFont="1" applyBorder="1" applyAlignment="1">
      <alignment vertical="center"/>
    </xf>
    <xf numFmtId="193" fontId="11" fillId="0" borderId="0" xfId="0" applyNumberFormat="1" applyFont="1" applyFill="1" applyAlignment="1">
      <alignment vertical="top"/>
    </xf>
    <xf numFmtId="193" fontId="10" fillId="0" borderId="0" xfId="0" applyNumberFormat="1" applyFont="1" applyBorder="1" applyAlignment="1">
      <alignment horizontal="center" vertical="top"/>
    </xf>
    <xf numFmtId="193" fontId="51" fillId="0" borderId="0" xfId="0" applyNumberFormat="1" applyFont="1" applyFill="1" applyBorder="1" applyAlignment="1">
      <alignment horizontal="center" vertical="center" wrapText="1"/>
    </xf>
    <xf numFmtId="193" fontId="5" fillId="0" borderId="0" xfId="0" applyNumberFormat="1" applyFont="1" applyFill="1" applyBorder="1" applyAlignment="1">
      <alignment horizontal="center" vertical="center" wrapText="1"/>
    </xf>
    <xf numFmtId="193" fontId="4" fillId="0" borderId="0" xfId="0" applyNumberFormat="1" applyFont="1" applyFill="1" applyBorder="1" applyAlignment="1">
      <alignment horizontal="left" vertical="center" wrapText="1"/>
    </xf>
    <xf numFmtId="193" fontId="10" fillId="0" borderId="0" xfId="0" applyNumberFormat="1" applyFont="1" applyBorder="1" applyAlignment="1">
      <alignment vertical="top"/>
    </xf>
    <xf numFmtId="193" fontId="10" fillId="4" borderId="0" xfId="0" applyNumberFormat="1" applyFont="1" applyFill="1" applyBorder="1" applyAlignment="1">
      <alignment vertical="top"/>
    </xf>
    <xf numFmtId="193" fontId="8" fillId="4" borderId="0" xfId="0" applyNumberFormat="1" applyFont="1" applyFill="1" applyBorder="1" applyAlignment="1">
      <alignment vertical="top"/>
    </xf>
    <xf numFmtId="193" fontId="11" fillId="0" borderId="0" xfId="0" applyNumberFormat="1" applyFont="1" applyFill="1" applyAlignment="1">
      <alignment vertical="center"/>
    </xf>
    <xf numFmtId="193" fontId="4" fillId="0" borderId="0" xfId="0" applyNumberFormat="1" applyFont="1" applyAlignment="1">
      <alignment horizontal="center"/>
    </xf>
    <xf numFmtId="193" fontId="11" fillId="0" borderId="0" xfId="0" applyNumberFormat="1" applyFont="1" applyAlignment="1">
      <alignment horizontal="center"/>
    </xf>
    <xf numFmtId="193" fontId="11" fillId="0" borderId="0" xfId="0" applyNumberFormat="1" applyFont="1" applyFill="1"/>
    <xf numFmtId="193" fontId="54" fillId="0" borderId="0" xfId="0" applyNumberFormat="1" applyFont="1" applyFill="1"/>
    <xf numFmtId="193" fontId="10" fillId="0" borderId="0" xfId="0" applyNumberFormat="1" applyFont="1"/>
    <xf numFmtId="4" fontId="16" fillId="0" borderId="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04" fontId="5" fillId="0" borderId="0" xfId="0" applyNumberFormat="1" applyFont="1" applyFill="1" applyBorder="1" applyAlignment="1">
      <alignment horizontal="center"/>
    </xf>
    <xf numFmtId="188" fontId="12" fillId="0" borderId="0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4" fontId="4" fillId="4" borderId="1" xfId="3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4" fontId="4" fillId="6" borderId="1" xfId="3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2" fontId="4" fillId="0" borderId="6" xfId="3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left" vertical="center" wrapText="1"/>
    </xf>
    <xf numFmtId="2" fontId="16" fillId="0" borderId="9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vertical="center" wrapText="1"/>
    </xf>
    <xf numFmtId="2" fontId="4" fillId="0" borderId="2" xfId="3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16" fillId="0" borderId="8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16" fillId="0" borderId="12" xfId="0" applyNumberFormat="1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left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left" vertical="center" wrapText="1"/>
    </xf>
    <xf numFmtId="2" fontId="16" fillId="0" borderId="5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4" fillId="0" borderId="7" xfId="3" applyNumberFormat="1" applyFont="1" applyFill="1" applyBorder="1" applyAlignment="1">
      <alignment horizontal="center" vertical="center" wrapText="1"/>
    </xf>
    <xf numFmtId="2" fontId="4" fillId="0" borderId="4" xfId="3" applyNumberFormat="1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center"/>
    </xf>
    <xf numFmtId="188" fontId="12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16" fillId="0" borderId="3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4" fillId="0" borderId="3" xfId="3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16" fillId="0" borderId="7" xfId="0" applyNumberFormat="1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16" fillId="0" borderId="9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9" fontId="4" fillId="0" borderId="8" xfId="3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88" fontId="25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4" fillId="0" borderId="1" xfId="3" applyNumberFormat="1" applyFont="1" applyFill="1" applyBorder="1" applyAlignment="1">
      <alignment horizontal="center" vertical="center" wrapText="1"/>
    </xf>
    <xf numFmtId="4" fontId="52" fillId="0" borderId="1" xfId="3" applyNumberFormat="1" applyFont="1" applyFill="1" applyBorder="1" applyAlignment="1">
      <alignment horizontal="center" vertical="center" wrapText="1"/>
    </xf>
    <xf numFmtId="188" fontId="13" fillId="0" borderId="1" xfId="0" applyNumberFormat="1" applyFont="1" applyFill="1" applyBorder="1" applyAlignment="1">
      <alignment horizontal="center" vertical="center" wrapText="1"/>
    </xf>
    <xf numFmtId="188" fontId="4" fillId="0" borderId="1" xfId="0" applyNumberFormat="1" applyFont="1" applyFill="1" applyBorder="1" applyAlignment="1">
      <alignment horizontal="center" vertical="center" wrapText="1"/>
    </xf>
    <xf numFmtId="0" fontId="55" fillId="0" borderId="0" xfId="0" applyFont="1" applyFill="1" applyBorder="1"/>
    <xf numFmtId="0" fontId="55" fillId="0" borderId="0" xfId="0" applyFont="1" applyFill="1"/>
    <xf numFmtId="0" fontId="55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4" fontId="29" fillId="0" borderId="0" xfId="0" applyNumberFormat="1" applyFont="1" applyFill="1" applyBorder="1"/>
    <xf numFmtId="4" fontId="23" fillId="0" borderId="0" xfId="0" applyNumberFormat="1" applyFont="1" applyFill="1" applyBorder="1"/>
    <xf numFmtId="0" fontId="23" fillId="0" borderId="0" xfId="0" applyFont="1" applyFill="1" applyBorder="1"/>
    <xf numFmtId="204" fontId="23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4" fontId="23" fillId="0" borderId="0" xfId="0" applyNumberFormat="1" applyFont="1" applyFill="1" applyBorder="1" applyAlignment="1">
      <alignment horizontal="right"/>
    </xf>
    <xf numFmtId="2" fontId="23" fillId="0" borderId="0" xfId="0" applyNumberFormat="1" applyFont="1" applyFill="1" applyBorder="1"/>
    <xf numFmtId="204" fontId="23" fillId="0" borderId="0" xfId="0" applyNumberFormat="1" applyFont="1" applyFill="1" applyBorder="1"/>
    <xf numFmtId="0" fontId="56" fillId="0" borderId="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6" fillId="0" borderId="0" xfId="0" applyFont="1" applyFill="1" applyBorder="1"/>
    <xf numFmtId="204" fontId="29" fillId="0" borderId="0" xfId="0" applyNumberFormat="1" applyFont="1" applyFill="1" applyBorder="1"/>
    <xf numFmtId="4" fontId="56" fillId="0" borderId="0" xfId="0" applyNumberFormat="1" applyFont="1" applyFill="1" applyBorder="1"/>
    <xf numFmtId="204" fontId="56" fillId="0" borderId="0" xfId="0" applyNumberFormat="1" applyFont="1" applyFill="1" applyBorder="1"/>
    <xf numFmtId="206" fontId="56" fillId="0" borderId="0" xfId="0" applyNumberFormat="1" applyFont="1" applyFill="1" applyBorder="1"/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vertical="center"/>
    </xf>
    <xf numFmtId="1" fontId="4" fillId="0" borderId="6" xfId="3" applyNumberFormat="1" applyFont="1" applyFill="1" applyBorder="1" applyAlignment="1">
      <alignment horizontal="center" vertical="center" wrapText="1"/>
    </xf>
    <xf numFmtId="1" fontId="4" fillId="0" borderId="3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193" fontId="20" fillId="0" borderId="0" xfId="0" applyNumberFormat="1" applyFont="1"/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1" fontId="16" fillId="0" borderId="4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204" fontId="11" fillId="0" borderId="5" xfId="0" applyNumberFormat="1" applyFont="1" applyFill="1" applyBorder="1" applyAlignment="1">
      <alignment horizontal="center" vertical="center" wrapText="1"/>
    </xf>
    <xf numFmtId="204" fontId="11" fillId="0" borderId="10" xfId="0" applyNumberFormat="1" applyFont="1" applyFill="1" applyBorder="1" applyAlignment="1">
      <alignment horizontal="center" vertical="center" wrapText="1"/>
    </xf>
    <xf numFmtId="204" fontId="10" fillId="0" borderId="5" xfId="0" applyNumberFormat="1" applyFont="1" applyFill="1" applyBorder="1" applyAlignment="1">
      <alignment horizontal="center" vertical="center" wrapText="1"/>
    </xf>
    <xf numFmtId="4" fontId="53" fillId="0" borderId="4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193" fontId="11" fillId="0" borderId="0" xfId="0" applyNumberFormat="1" applyFont="1" applyFill="1" applyAlignment="1">
      <alignment vertical="top" wrapText="1"/>
    </xf>
    <xf numFmtId="204" fontId="5" fillId="0" borderId="2" xfId="0" applyNumberFormat="1" applyFont="1" applyFill="1" applyBorder="1" applyAlignment="1">
      <alignment horizontal="center" vertical="center" wrapText="1"/>
    </xf>
    <xf numFmtId="193" fontId="10" fillId="0" borderId="0" xfId="0" applyNumberFormat="1" applyFont="1" applyFill="1" applyBorder="1" applyAlignment="1">
      <alignment vertical="top"/>
    </xf>
    <xf numFmtId="0" fontId="15" fillId="0" borderId="13" xfId="0" applyFont="1" applyFill="1" applyBorder="1" applyAlignment="1">
      <alignment horizontal="center" vertical="center" wrapText="1"/>
    </xf>
    <xf numFmtId="193" fontId="8" fillId="0" borderId="0" xfId="0" applyNumberFormat="1" applyFont="1" applyFill="1" applyBorder="1" applyAlignment="1">
      <alignment vertical="top"/>
    </xf>
    <xf numFmtId="4" fontId="5" fillId="0" borderId="7" xfId="0" applyNumberFormat="1" applyFont="1" applyFill="1" applyBorder="1" applyAlignment="1">
      <alignment horizontal="center" vertical="center" wrapText="1"/>
    </xf>
    <xf numFmtId="193" fontId="5" fillId="0" borderId="0" xfId="0" applyNumberFormat="1" applyFont="1" applyBorder="1" applyAlignment="1">
      <alignment vertical="top"/>
    </xf>
    <xf numFmtId="193" fontId="5" fillId="0" borderId="0" xfId="0" applyNumberFormat="1" applyFont="1" applyFill="1" applyBorder="1" applyAlignment="1">
      <alignment horizontal="left" vertical="center" wrapText="1"/>
    </xf>
    <xf numFmtId="193" fontId="10" fillId="0" borderId="0" xfId="0" applyNumberFormat="1" applyFont="1" applyAlignment="1">
      <alignment vertical="top"/>
    </xf>
    <xf numFmtId="193" fontId="10" fillId="0" borderId="0" xfId="0" applyNumberFormat="1" applyFont="1" applyFill="1"/>
    <xf numFmtId="193" fontId="10" fillId="0" borderId="0" xfId="0" applyNumberFormat="1" applyFont="1" applyBorder="1"/>
    <xf numFmtId="193" fontId="10" fillId="4" borderId="0" xfId="0" applyNumberFormat="1" applyFont="1" applyFill="1" applyBorder="1" applyAlignment="1">
      <alignment vertical="top"/>
    </xf>
    <xf numFmtId="193" fontId="5" fillId="0" borderId="0" xfId="0" applyNumberFormat="1" applyFont="1" applyAlignment="1">
      <alignment horizontal="center" vertical="center"/>
    </xf>
    <xf numFmtId="193" fontId="5" fillId="0" borderId="0" xfId="0" applyNumberFormat="1" applyFont="1" applyFill="1" applyAlignment="1">
      <alignment horizontal="center" vertical="center"/>
    </xf>
    <xf numFmtId="0" fontId="14" fillId="2" borderId="13" xfId="0" applyFont="1" applyFill="1" applyBorder="1" applyAlignment="1">
      <alignment horizontal="center" vertical="justify" wrapText="1"/>
    </xf>
    <xf numFmtId="2" fontId="11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193" fontId="10" fillId="0" borderId="0" xfId="0" applyNumberFormat="1" applyFont="1" applyFill="1" applyBorder="1" applyAlignment="1">
      <alignment horizontal="center" vertical="center" wrapText="1"/>
    </xf>
    <xf numFmtId="188" fontId="10" fillId="4" borderId="0" xfId="0" applyNumberFormat="1" applyFont="1" applyFill="1" applyBorder="1"/>
    <xf numFmtId="4" fontId="4" fillId="0" borderId="0" xfId="0" applyNumberFormat="1" applyFont="1" applyFill="1" applyBorder="1"/>
    <xf numFmtId="204" fontId="5" fillId="0" borderId="10" xfId="0" applyNumberFormat="1" applyFont="1" applyFill="1" applyBorder="1" applyAlignment="1">
      <alignment horizontal="center" vertical="center" wrapText="1"/>
    </xf>
    <xf numFmtId="204" fontId="5" fillId="0" borderId="5" xfId="0" applyNumberFormat="1" applyFont="1" applyFill="1" applyBorder="1" applyAlignment="1">
      <alignment horizontal="center" vertical="center" wrapText="1"/>
    </xf>
    <xf numFmtId="20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6" fillId="0" borderId="0" xfId="0" applyFont="1" applyFill="1"/>
    <xf numFmtId="0" fontId="16" fillId="0" borderId="0" xfId="0" applyFont="1"/>
    <xf numFmtId="0" fontId="37" fillId="0" borderId="0" xfId="0" applyFont="1"/>
    <xf numFmtId="188" fontId="16" fillId="0" borderId="0" xfId="0" applyNumberFormat="1" applyFont="1"/>
    <xf numFmtId="188" fontId="16" fillId="0" borderId="0" xfId="0" applyNumberFormat="1" applyFont="1" applyFill="1"/>
    <xf numFmtId="49" fontId="4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/>
    </xf>
    <xf numFmtId="4" fontId="58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4" fontId="59" fillId="0" borderId="1" xfId="0" applyNumberFormat="1" applyFont="1" applyFill="1" applyBorder="1" applyAlignment="1">
      <alignment horizontal="center" vertical="center" wrapText="1"/>
    </xf>
    <xf numFmtId="2" fontId="58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58" fillId="0" borderId="1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1" fontId="34" fillId="0" borderId="0" xfId="0" applyNumberFormat="1" applyFont="1" applyFill="1"/>
    <xf numFmtId="0" fontId="4" fillId="4" borderId="3" xfId="0" applyFont="1" applyFill="1" applyBorder="1" applyAlignment="1">
      <alignment horizontal="left" vertical="center" wrapText="1"/>
    </xf>
    <xf numFmtId="193" fontId="10" fillId="7" borderId="0" xfId="0" applyNumberFormat="1" applyFont="1" applyFill="1" applyBorder="1" applyAlignment="1">
      <alignment vertical="top"/>
    </xf>
    <xf numFmtId="193" fontId="4" fillId="0" borderId="0" xfId="0" applyNumberFormat="1" applyFont="1" applyAlignment="1">
      <alignment horizontal="center" vertical="center"/>
    </xf>
    <xf numFmtId="193" fontId="10" fillId="0" borderId="0" xfId="0" applyNumberFormat="1" applyFont="1" applyFill="1" applyBorder="1"/>
    <xf numFmtId="2" fontId="5" fillId="0" borderId="3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93" fontId="11" fillId="7" borderId="0" xfId="0" applyNumberFormat="1" applyFont="1" applyFill="1" applyBorder="1" applyAlignment="1">
      <alignment vertical="top"/>
    </xf>
    <xf numFmtId="193" fontId="10" fillId="7" borderId="0" xfId="0" applyNumberFormat="1" applyFont="1" applyFill="1"/>
    <xf numFmtId="2" fontId="4" fillId="8" borderId="11" xfId="0" applyNumberFormat="1" applyFont="1" applyFill="1" applyBorder="1" applyAlignment="1">
      <alignment vertical="center" wrapText="1"/>
    </xf>
    <xf numFmtId="4" fontId="5" fillId="8" borderId="3" xfId="0" applyNumberFormat="1" applyFont="1" applyFill="1" applyBorder="1" applyAlignment="1">
      <alignment horizontal="center" vertical="center" wrapText="1"/>
    </xf>
    <xf numFmtId="0" fontId="11" fillId="8" borderId="0" xfId="0" applyFont="1" applyFill="1"/>
    <xf numFmtId="2" fontId="4" fillId="8" borderId="0" xfId="0" applyNumberFormat="1" applyFont="1" applyFill="1" applyBorder="1" applyAlignment="1">
      <alignment vertical="center" wrapText="1"/>
    </xf>
    <xf numFmtId="4" fontId="4" fillId="8" borderId="3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188" fontId="10" fillId="0" borderId="3" xfId="0" applyNumberFormat="1" applyFont="1" applyFill="1" applyBorder="1" applyAlignment="1">
      <alignment horizontal="center" vertical="center" wrapText="1"/>
    </xf>
    <xf numFmtId="193" fontId="11" fillId="7" borderId="0" xfId="0" applyNumberFormat="1" applyFont="1" applyFill="1"/>
    <xf numFmtId="193" fontId="10" fillId="0" borderId="0" xfId="0" applyNumberFormat="1" applyFont="1" applyFill="1" applyAlignment="1">
      <alignment horizontal="center" vertical="top"/>
    </xf>
    <xf numFmtId="193" fontId="11" fillId="0" borderId="0" xfId="0" applyNumberFormat="1" applyFont="1" applyFill="1" applyBorder="1"/>
    <xf numFmtId="4" fontId="17" fillId="0" borderId="3" xfId="6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204" fontId="1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61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left" vertical="center" wrapText="1"/>
    </xf>
    <xf numFmtId="4" fontId="17" fillId="0" borderId="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4" fontId="60" fillId="0" borderId="5" xfId="0" applyNumberFormat="1" applyFont="1" applyFill="1" applyBorder="1" applyAlignment="1">
      <alignment horizontal="center" vertical="center" wrapText="1"/>
    </xf>
    <xf numFmtId="4" fontId="62" fillId="0" borderId="0" xfId="0" applyNumberFormat="1" applyFont="1" applyFill="1" applyBorder="1" applyAlignment="1">
      <alignment horizontal="center" vertical="center" wrapText="1"/>
    </xf>
    <xf numFmtId="4" fontId="62" fillId="0" borderId="0" xfId="6" applyNumberFormat="1" applyFont="1" applyFill="1" applyBorder="1" applyAlignment="1">
      <alignment horizontal="center" vertical="center" wrapText="1"/>
    </xf>
    <xf numFmtId="4" fontId="62" fillId="0" borderId="0" xfId="6" applyNumberFormat="1" applyFont="1" applyFill="1" applyBorder="1" applyAlignment="1" applyProtection="1">
      <alignment horizontal="center" vertical="center" wrapText="1"/>
      <protection locked="0"/>
    </xf>
    <xf numFmtId="4" fontId="26" fillId="0" borderId="0" xfId="6" applyNumberFormat="1" applyFont="1" applyFill="1" applyBorder="1" applyAlignment="1">
      <alignment horizontal="center" vertical="center" wrapText="1"/>
    </xf>
    <xf numFmtId="4" fontId="26" fillId="0" borderId="0" xfId="6" applyNumberFormat="1" applyFont="1" applyFill="1" applyBorder="1" applyAlignment="1" applyProtection="1">
      <alignment horizontal="center" vertical="center" wrapText="1"/>
      <protection locked="0"/>
    </xf>
    <xf numFmtId="4" fontId="29" fillId="0" borderId="0" xfId="0" applyNumberFormat="1" applyFont="1" applyFill="1" applyBorder="1" applyAlignment="1">
      <alignment horizontal="center" vertical="center" wrapText="1"/>
    </xf>
    <xf numFmtId="4" fontId="55" fillId="0" borderId="0" xfId="0" applyNumberFormat="1" applyFont="1" applyFill="1" applyBorder="1" applyAlignment="1">
      <alignment vertical="center"/>
    </xf>
    <xf numFmtId="4" fontId="55" fillId="0" borderId="0" xfId="0" applyNumberFormat="1" applyFont="1" applyFill="1" applyBorder="1"/>
    <xf numFmtId="0" fontId="63" fillId="0" borderId="0" xfId="0" applyFont="1" applyBorder="1" applyAlignment="1">
      <alignment horizontal="center"/>
    </xf>
    <xf numFmtId="4" fontId="26" fillId="0" borderId="0" xfId="0" applyNumberFormat="1" applyFont="1" applyBorder="1" applyAlignment="1">
      <alignment horizontal="center"/>
    </xf>
    <xf numFmtId="0" fontId="29" fillId="0" borderId="0" xfId="0" applyFont="1" applyFill="1" applyBorder="1" applyAlignment="1">
      <alignment horizontal="center" vertical="center" wrapText="1"/>
    </xf>
    <xf numFmtId="4" fontId="56" fillId="0" borderId="0" xfId="0" applyNumberFormat="1" applyFont="1" applyFill="1" applyBorder="1"/>
    <xf numFmtId="0" fontId="13" fillId="9" borderId="10" xfId="0" applyFont="1" applyFill="1" applyBorder="1" applyAlignment="1">
      <alignment horizontal="left" vertical="center" wrapText="1"/>
    </xf>
    <xf numFmtId="204" fontId="5" fillId="9" borderId="1" xfId="0" applyNumberFormat="1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left" vertical="center" wrapText="1"/>
    </xf>
    <xf numFmtId="4" fontId="5" fillId="9" borderId="3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49" fontId="64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6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88" fontId="11" fillId="0" borderId="3" xfId="0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4" fillId="0" borderId="13" xfId="6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center"/>
    </xf>
    <xf numFmtId="4" fontId="11" fillId="0" borderId="4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 wrapText="1"/>
    </xf>
    <xf numFmtId="0" fontId="28" fillId="0" borderId="0" xfId="0" applyFont="1" applyBorder="1" applyAlignment="1">
      <alignment horizontal="left"/>
    </xf>
    <xf numFmtId="0" fontId="28" fillId="0" borderId="11" xfId="0" applyFont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4" fontId="28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6" xfId="1"/>
    <cellStyle name="Обычный 8" xfId="2"/>
    <cellStyle name="Обычный_Лист1" xfId="3"/>
    <cellStyle name="Процентный" xfId="4" builtinId="5"/>
    <cellStyle name="Стиль 1" xf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8;&#1048;&#1058;&#1059;&#1051;%20%2008.12.2015%20(&#1086;&#1089;&#1090;&#1072;&#1085;&#1085;&#1110;&#1081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4;&#1086;&#1111;%20&#1076;&#1086;&#1082;&#1091;&#1084;\0000%202015\&#1044;&#1083;&#1103;%20&#1088;&#1086;&#1073;&#1086;&#1090;&#1080;\&#1058;&#1048;&#1058;&#1059;&#1051;%20%2008.12.2015%20(&#1086;&#1089;&#1090;&#1072;&#1085;&#1085;&#1110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"/>
      <sheetName val="Додаток 3"/>
      <sheetName val="Додаток 4"/>
      <sheetName val="Додаток 2"/>
    </sheetNames>
    <sheetDataSet>
      <sheetData sheetId="0" refreshError="1"/>
      <sheetData sheetId="1" refreshError="1"/>
      <sheetData sheetId="2" refreshError="1">
        <row r="15">
          <cell r="G15">
            <v>277124.8</v>
          </cell>
          <cell r="K15">
            <v>277124.8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"/>
      <sheetName val="Додаток 3"/>
      <sheetName val="Додаток 4"/>
      <sheetName val="Додаток 2"/>
    </sheetNames>
    <sheetDataSet>
      <sheetData sheetId="0"/>
      <sheetData sheetId="1"/>
      <sheetData sheetId="2">
        <row r="90">
          <cell r="G90">
            <v>1540617.2</v>
          </cell>
          <cell r="H90">
            <v>0</v>
          </cell>
          <cell r="I90">
            <v>595953</v>
          </cell>
          <cell r="J90">
            <v>944664.2</v>
          </cell>
          <cell r="K90">
            <v>0</v>
          </cell>
        </row>
        <row r="91">
          <cell r="G91">
            <v>117700</v>
          </cell>
          <cell r="H91">
            <v>0</v>
          </cell>
          <cell r="I91">
            <v>0</v>
          </cell>
          <cell r="J91">
            <v>117700</v>
          </cell>
          <cell r="K91">
            <v>0</v>
          </cell>
        </row>
        <row r="92">
          <cell r="G92">
            <v>182173</v>
          </cell>
          <cell r="H92">
            <v>0</v>
          </cell>
          <cell r="I92">
            <v>120000</v>
          </cell>
          <cell r="J92">
            <v>62173</v>
          </cell>
          <cell r="K92">
            <v>0</v>
          </cell>
        </row>
        <row r="93">
          <cell r="G93">
            <v>1840490.2</v>
          </cell>
          <cell r="H93">
            <v>0</v>
          </cell>
          <cell r="I93">
            <v>715953</v>
          </cell>
          <cell r="J93">
            <v>1124537.2</v>
          </cell>
          <cell r="K93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9"/>
  <sheetViews>
    <sheetView view="pageBreakPreview" zoomScale="60" zoomScaleNormal="75" workbookViewId="0">
      <selection activeCell="K4" sqref="K4"/>
    </sheetView>
  </sheetViews>
  <sheetFormatPr defaultRowHeight="18.75" x14ac:dyDescent="0.3"/>
  <cols>
    <col min="1" max="1" width="5.85546875" style="9" customWidth="1"/>
    <col min="2" max="2" width="56.5703125" style="9" customWidth="1"/>
    <col min="3" max="3" width="10" style="10" customWidth="1"/>
    <col min="4" max="4" width="9" style="9" customWidth="1"/>
    <col min="5" max="5" width="16" style="11" customWidth="1"/>
    <col min="6" max="6" width="14.28515625" style="9" customWidth="1"/>
    <col min="7" max="7" width="18.5703125" style="9" customWidth="1"/>
    <col min="8" max="8" width="17.28515625" style="9" customWidth="1"/>
    <col min="9" max="9" width="19" style="9" bestFit="1" customWidth="1"/>
    <col min="10" max="10" width="17.7109375" style="9" customWidth="1"/>
    <col min="11" max="11" width="16.28515625" style="9" customWidth="1"/>
    <col min="12" max="12" width="32.140625" style="17" customWidth="1"/>
    <col min="13" max="13" width="15.7109375" style="181" bestFit="1" customWidth="1"/>
    <col min="14" max="14" width="10.5703125" style="15" bestFit="1" customWidth="1"/>
    <col min="15" max="15" width="10.42578125" style="15" bestFit="1" customWidth="1"/>
    <col min="16" max="21" width="9.140625" style="15"/>
    <col min="22" max="16384" width="9.140625" style="7"/>
  </cols>
  <sheetData>
    <row r="1" spans="1:21" ht="17.25" customHeight="1" x14ac:dyDescent="0.3">
      <c r="J1" s="12" t="s">
        <v>155</v>
      </c>
      <c r="K1" s="13"/>
      <c r="L1" s="14"/>
    </row>
    <row r="2" spans="1:21" ht="18" customHeight="1" x14ac:dyDescent="0.3">
      <c r="H2" s="13"/>
      <c r="J2" s="12" t="s">
        <v>28</v>
      </c>
      <c r="K2" s="12"/>
      <c r="L2" s="12"/>
    </row>
    <row r="3" spans="1:21" ht="20.25" x14ac:dyDescent="0.3">
      <c r="H3" s="13"/>
      <c r="J3" s="12" t="s">
        <v>11</v>
      </c>
      <c r="K3" s="12"/>
      <c r="L3" s="14"/>
    </row>
    <row r="4" spans="1:21" ht="18.75" customHeight="1" x14ac:dyDescent="0.3">
      <c r="J4" s="251" t="s">
        <v>647</v>
      </c>
      <c r="K4" s="16" t="s">
        <v>200</v>
      </c>
    </row>
    <row r="5" spans="1:21" ht="17.25" customHeight="1" x14ac:dyDescent="0.3">
      <c r="A5" s="716" t="s">
        <v>29</v>
      </c>
      <c r="B5" s="716"/>
      <c r="C5" s="716"/>
      <c r="D5" s="716"/>
      <c r="E5" s="716"/>
      <c r="F5" s="716"/>
      <c r="G5" s="716"/>
      <c r="H5" s="716"/>
      <c r="I5" s="716"/>
      <c r="J5" s="716"/>
      <c r="K5" s="716"/>
      <c r="L5" s="716"/>
    </row>
    <row r="6" spans="1:21" ht="18" customHeight="1" x14ac:dyDescent="0.3">
      <c r="A6" s="717" t="s">
        <v>8</v>
      </c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</row>
    <row r="7" spans="1:21" ht="19.5" customHeight="1" x14ac:dyDescent="0.3">
      <c r="A7" s="718" t="s">
        <v>168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</row>
    <row r="8" spans="1:21" ht="12.75" customHeight="1" x14ac:dyDescent="0.3">
      <c r="L8" s="10" t="s">
        <v>30</v>
      </c>
    </row>
    <row r="9" spans="1:21" x14ac:dyDescent="0.3">
      <c r="A9" s="719" t="s">
        <v>23</v>
      </c>
      <c r="B9" s="719" t="s">
        <v>31</v>
      </c>
      <c r="C9" s="719" t="s">
        <v>22</v>
      </c>
      <c r="D9" s="719" t="s">
        <v>32</v>
      </c>
      <c r="E9" s="719" t="s">
        <v>33</v>
      </c>
      <c r="F9" s="724" t="s">
        <v>9</v>
      </c>
      <c r="G9" s="719" t="s">
        <v>10</v>
      </c>
      <c r="H9" s="732" t="s">
        <v>34</v>
      </c>
      <c r="I9" s="733"/>
      <c r="J9" s="733"/>
      <c r="K9" s="734"/>
      <c r="L9" s="719" t="s">
        <v>35</v>
      </c>
    </row>
    <row r="10" spans="1:21" x14ac:dyDescent="0.3">
      <c r="A10" s="720"/>
      <c r="B10" s="720"/>
      <c r="C10" s="722"/>
      <c r="D10" s="720"/>
      <c r="E10" s="720"/>
      <c r="F10" s="725"/>
      <c r="G10" s="720"/>
      <c r="H10" s="719" t="s">
        <v>36</v>
      </c>
      <c r="I10" s="719" t="s">
        <v>37</v>
      </c>
      <c r="J10" s="719" t="s">
        <v>38</v>
      </c>
      <c r="K10" s="719" t="s">
        <v>39</v>
      </c>
      <c r="L10" s="720"/>
      <c r="M10" s="9"/>
      <c r="N10" s="7"/>
      <c r="O10" s="7"/>
    </row>
    <row r="11" spans="1:21" x14ac:dyDescent="0.3">
      <c r="A11" s="721"/>
      <c r="B11" s="721"/>
      <c r="C11" s="723"/>
      <c r="D11" s="721"/>
      <c r="E11" s="721"/>
      <c r="F11" s="726"/>
      <c r="G11" s="721"/>
      <c r="H11" s="721"/>
      <c r="I11" s="721"/>
      <c r="J11" s="721"/>
      <c r="K11" s="721"/>
      <c r="L11" s="721"/>
      <c r="M11" s="9"/>
      <c r="N11" s="7"/>
      <c r="O11" s="7"/>
    </row>
    <row r="12" spans="1:21" s="20" customFormat="1" ht="11.25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7"/>
      <c r="P12" s="19"/>
      <c r="Q12" s="19"/>
      <c r="R12" s="19"/>
      <c r="S12" s="19"/>
      <c r="T12" s="19"/>
      <c r="U12" s="19"/>
    </row>
    <row r="13" spans="1:21" x14ac:dyDescent="0.3">
      <c r="A13" s="727" t="s">
        <v>156</v>
      </c>
      <c r="B13" s="727"/>
      <c r="C13" s="727"/>
      <c r="D13" s="727"/>
      <c r="E13" s="727"/>
      <c r="F13" s="727"/>
      <c r="G13" s="727"/>
      <c r="H13" s="727"/>
      <c r="I13" s="727"/>
      <c r="J13" s="727"/>
      <c r="K13" s="727"/>
      <c r="L13" s="727"/>
      <c r="M13" s="9"/>
      <c r="N13" s="7"/>
      <c r="O13" s="7"/>
    </row>
    <row r="14" spans="1:21" x14ac:dyDescent="0.3">
      <c r="A14" s="728" t="s">
        <v>157</v>
      </c>
      <c r="B14" s="728"/>
      <c r="C14" s="728"/>
      <c r="D14" s="728"/>
      <c r="E14" s="728"/>
      <c r="F14" s="728"/>
      <c r="G14" s="728"/>
      <c r="H14" s="728"/>
      <c r="I14" s="728"/>
      <c r="J14" s="728"/>
      <c r="K14" s="728"/>
      <c r="L14" s="728"/>
      <c r="M14" s="9"/>
      <c r="N14" s="7"/>
      <c r="O14" s="7"/>
    </row>
    <row r="15" spans="1:21" ht="27.75" customHeight="1" x14ac:dyDescent="0.3">
      <c r="A15" s="729" t="s">
        <v>55</v>
      </c>
      <c r="B15" s="730"/>
      <c r="C15" s="730"/>
      <c r="D15" s="730"/>
      <c r="E15" s="730"/>
      <c r="F15" s="730"/>
      <c r="G15" s="730"/>
      <c r="H15" s="730"/>
      <c r="I15" s="730"/>
      <c r="J15" s="730"/>
      <c r="K15" s="730"/>
      <c r="L15" s="731"/>
      <c r="M15" s="9" t="s">
        <v>151</v>
      </c>
      <c r="N15" s="7" t="s">
        <v>515</v>
      </c>
      <c r="O15" s="7" t="s">
        <v>153</v>
      </c>
    </row>
    <row r="16" spans="1:21" ht="32.25" customHeight="1" x14ac:dyDescent="0.3">
      <c r="A16" s="149">
        <v>1</v>
      </c>
      <c r="B16" s="471" t="s">
        <v>395</v>
      </c>
      <c r="C16" s="591">
        <v>100202</v>
      </c>
      <c r="D16" s="149">
        <v>3132</v>
      </c>
      <c r="E16" s="29" t="s">
        <v>160</v>
      </c>
      <c r="F16" s="473"/>
      <c r="G16" s="69">
        <f>SUM(G17:G18)</f>
        <v>187000</v>
      </c>
      <c r="H16" s="29">
        <f>SUM(H17:H18)</f>
        <v>0</v>
      </c>
      <c r="I16" s="69">
        <f>I17</f>
        <v>107000</v>
      </c>
      <c r="J16" s="69">
        <f>SUM(J17:J18)</f>
        <v>80000</v>
      </c>
      <c r="K16" s="29">
        <f>SUM(K17:K18)</f>
        <v>0</v>
      </c>
      <c r="L16" s="474"/>
      <c r="M16" s="664">
        <v>145000</v>
      </c>
      <c r="N16" s="664"/>
      <c r="O16" s="664">
        <v>42000</v>
      </c>
    </row>
    <row r="17" spans="1:21" ht="15.95" customHeight="1" x14ac:dyDescent="0.3">
      <c r="A17" s="285"/>
      <c r="B17" s="475" t="s">
        <v>49</v>
      </c>
      <c r="C17" s="476"/>
      <c r="D17" s="477"/>
      <c r="E17" s="478"/>
      <c r="F17" s="478"/>
      <c r="G17" s="273">
        <f>SUM(H17:K17)</f>
        <v>186000</v>
      </c>
      <c r="H17" s="478"/>
      <c r="I17" s="479">
        <v>107000</v>
      </c>
      <c r="J17" s="212">
        <v>79000</v>
      </c>
      <c r="K17" s="480"/>
      <c r="L17" s="53" t="s">
        <v>406</v>
      </c>
      <c r="M17" s="9"/>
      <c r="N17" s="7"/>
      <c r="O17" s="7"/>
    </row>
    <row r="18" spans="1:21" ht="15.95" customHeight="1" x14ac:dyDescent="0.3">
      <c r="A18" s="285"/>
      <c r="B18" s="481" t="s">
        <v>51</v>
      </c>
      <c r="C18" s="476"/>
      <c r="D18" s="477"/>
      <c r="E18" s="286"/>
      <c r="F18" s="478"/>
      <c r="G18" s="274">
        <f>SUM(H18:K18)</f>
        <v>1000</v>
      </c>
      <c r="H18" s="286"/>
      <c r="I18" s="482"/>
      <c r="J18" s="213">
        <v>1000</v>
      </c>
      <c r="K18" s="480"/>
      <c r="L18" s="55" t="s">
        <v>52</v>
      </c>
      <c r="M18" s="9"/>
      <c r="N18" s="7"/>
      <c r="O18" s="7"/>
    </row>
    <row r="19" spans="1:21" s="231" customFormat="1" ht="32.25" customHeight="1" x14ac:dyDescent="0.3">
      <c r="A19" s="28">
        <v>2</v>
      </c>
      <c r="B19" s="116" t="s">
        <v>171</v>
      </c>
      <c r="C19" s="86">
        <v>100203</v>
      </c>
      <c r="D19" s="86">
        <v>3132</v>
      </c>
      <c r="E19" s="29">
        <v>50000</v>
      </c>
      <c r="F19" s="29"/>
      <c r="G19" s="470">
        <f>SUM(G20:G22)</f>
        <v>50000</v>
      </c>
      <c r="H19" s="29">
        <f>H20+H21+H22</f>
        <v>0</v>
      </c>
      <c r="I19" s="455">
        <f>SUM(I20:I22)</f>
        <v>0</v>
      </c>
      <c r="J19" s="470">
        <f>SUM(J20:J22)</f>
        <v>50000</v>
      </c>
      <c r="K19" s="455">
        <f>SUM(K20:K22)</f>
        <v>0</v>
      </c>
      <c r="L19" s="50"/>
      <c r="P19" s="230"/>
      <c r="Q19" s="230"/>
      <c r="R19" s="230"/>
      <c r="S19" s="230"/>
      <c r="T19" s="230"/>
      <c r="U19" s="230"/>
    </row>
    <row r="20" spans="1:21" s="231" customFormat="1" ht="15.95" customHeight="1" x14ac:dyDescent="0.3">
      <c r="A20" s="33"/>
      <c r="B20" s="51" t="s">
        <v>48</v>
      </c>
      <c r="C20" s="87"/>
      <c r="D20" s="87"/>
      <c r="E20" s="88"/>
      <c r="F20" s="74"/>
      <c r="G20" s="74">
        <v>300</v>
      </c>
      <c r="H20" s="74"/>
      <c r="I20" s="273"/>
      <c r="J20" s="74">
        <v>300</v>
      </c>
      <c r="K20" s="74"/>
      <c r="L20" s="53"/>
      <c r="P20" s="230"/>
      <c r="Q20" s="230"/>
      <c r="R20" s="230"/>
      <c r="S20" s="230"/>
      <c r="T20" s="230"/>
      <c r="U20" s="230"/>
    </row>
    <row r="21" spans="1:21" s="231" customFormat="1" ht="15.95" customHeight="1" x14ac:dyDescent="0.3">
      <c r="A21" s="33"/>
      <c r="B21" s="51" t="s">
        <v>49</v>
      </c>
      <c r="C21" s="87"/>
      <c r="D21" s="87"/>
      <c r="E21" s="88"/>
      <c r="F21" s="74"/>
      <c r="G21" s="74">
        <v>48700</v>
      </c>
      <c r="H21" s="74"/>
      <c r="I21" s="273"/>
      <c r="J21" s="74">
        <v>48700</v>
      </c>
      <c r="K21" s="74"/>
      <c r="L21" s="53" t="s">
        <v>411</v>
      </c>
      <c r="P21" s="230"/>
      <c r="Q21" s="230"/>
      <c r="R21" s="230"/>
      <c r="S21" s="230"/>
      <c r="T21" s="230"/>
      <c r="U21" s="230"/>
    </row>
    <row r="22" spans="1:21" s="231" customFormat="1" ht="15.95" customHeight="1" x14ac:dyDescent="0.3">
      <c r="A22" s="83"/>
      <c r="B22" s="51" t="s">
        <v>51</v>
      </c>
      <c r="C22" s="89"/>
      <c r="D22" s="89"/>
      <c r="E22" s="90"/>
      <c r="F22" s="64"/>
      <c r="G22" s="64">
        <v>1000</v>
      </c>
      <c r="H22" s="64"/>
      <c r="I22" s="274"/>
      <c r="J22" s="64">
        <v>1000</v>
      </c>
      <c r="K22" s="64"/>
      <c r="L22" s="55" t="s">
        <v>52</v>
      </c>
      <c r="P22" s="230"/>
      <c r="Q22" s="230"/>
      <c r="R22" s="230"/>
      <c r="S22" s="230"/>
      <c r="T22" s="230"/>
      <c r="U22" s="230"/>
    </row>
    <row r="23" spans="1:21" s="231" customFormat="1" ht="32.1" customHeight="1" x14ac:dyDescent="0.3">
      <c r="A23" s="28">
        <v>3</v>
      </c>
      <c r="B23" s="116" t="s">
        <v>172</v>
      </c>
      <c r="C23" s="86">
        <v>100203</v>
      </c>
      <c r="D23" s="86">
        <v>3132</v>
      </c>
      <c r="E23" s="29">
        <v>100000</v>
      </c>
      <c r="F23" s="29"/>
      <c r="G23" s="470">
        <f>SUM(H23:K23)</f>
        <v>100000</v>
      </c>
      <c r="H23" s="29">
        <f>SUM(H24:H26)</f>
        <v>0</v>
      </c>
      <c r="I23" s="69">
        <v>0</v>
      </c>
      <c r="J23" s="29">
        <f>SUM(J24:J26)</f>
        <v>100000</v>
      </c>
      <c r="K23" s="29">
        <f>SUM(K24:K26)</f>
        <v>0</v>
      </c>
      <c r="L23" s="50"/>
      <c r="P23" s="230"/>
      <c r="Q23" s="230"/>
      <c r="R23" s="230"/>
      <c r="S23" s="230"/>
      <c r="T23" s="230"/>
      <c r="U23" s="230"/>
    </row>
    <row r="24" spans="1:21" s="231" customFormat="1" ht="15.95" customHeight="1" x14ac:dyDescent="0.3">
      <c r="A24" s="33"/>
      <c r="B24" s="51" t="s">
        <v>48</v>
      </c>
      <c r="C24" s="87"/>
      <c r="D24" s="87"/>
      <c r="E24" s="88"/>
      <c r="F24" s="74"/>
      <c r="G24" s="74">
        <v>5000</v>
      </c>
      <c r="H24" s="74"/>
      <c r="I24" s="273"/>
      <c r="J24" s="74">
        <v>5000</v>
      </c>
      <c r="K24" s="74"/>
      <c r="L24" s="53"/>
      <c r="P24" s="230"/>
      <c r="Q24" s="230"/>
      <c r="R24" s="230"/>
      <c r="S24" s="230"/>
      <c r="T24" s="230"/>
      <c r="U24" s="230"/>
    </row>
    <row r="25" spans="1:21" s="231" customFormat="1" ht="15.95" customHeight="1" x14ac:dyDescent="0.3">
      <c r="A25" s="33"/>
      <c r="B25" s="51" t="s">
        <v>49</v>
      </c>
      <c r="C25" s="87"/>
      <c r="D25" s="87"/>
      <c r="E25" s="88"/>
      <c r="F25" s="74"/>
      <c r="G25" s="74">
        <v>94000</v>
      </c>
      <c r="H25" s="74"/>
      <c r="I25" s="273"/>
      <c r="J25" s="74">
        <v>94000</v>
      </c>
      <c r="K25" s="74"/>
      <c r="L25" s="53" t="s">
        <v>748</v>
      </c>
      <c r="P25" s="230"/>
      <c r="Q25" s="230"/>
      <c r="R25" s="230"/>
      <c r="S25" s="230"/>
      <c r="T25" s="230"/>
      <c r="U25" s="230"/>
    </row>
    <row r="26" spans="1:21" s="231" customFormat="1" ht="15.95" customHeight="1" x14ac:dyDescent="0.3">
      <c r="A26" s="83"/>
      <c r="B26" s="51" t="s">
        <v>51</v>
      </c>
      <c r="C26" s="89"/>
      <c r="D26" s="89"/>
      <c r="E26" s="90"/>
      <c r="F26" s="64"/>
      <c r="G26" s="64">
        <v>1000</v>
      </c>
      <c r="H26" s="64"/>
      <c r="I26" s="274"/>
      <c r="J26" s="64">
        <v>1000</v>
      </c>
      <c r="K26" s="64"/>
      <c r="L26" s="55" t="s">
        <v>52</v>
      </c>
      <c r="P26" s="230"/>
      <c r="Q26" s="230"/>
      <c r="R26" s="230"/>
      <c r="S26" s="230"/>
      <c r="T26" s="230"/>
      <c r="U26" s="230"/>
    </row>
    <row r="27" spans="1:21" s="231" customFormat="1" ht="29.25" customHeight="1" x14ac:dyDescent="0.3">
      <c r="A27" s="28">
        <v>4</v>
      </c>
      <c r="B27" s="116" t="s">
        <v>173</v>
      </c>
      <c r="C27" s="86">
        <v>100203</v>
      </c>
      <c r="D27" s="86">
        <v>3132</v>
      </c>
      <c r="E27" s="29">
        <v>100000</v>
      </c>
      <c r="F27" s="29"/>
      <c r="G27" s="69">
        <f>SUM(G28:G30)</f>
        <v>100000</v>
      </c>
      <c r="H27" s="29">
        <f>SUM(H28:H30)</f>
        <v>0</v>
      </c>
      <c r="I27" s="69">
        <f>SUM(I28:I30)</f>
        <v>100000</v>
      </c>
      <c r="J27" s="69"/>
      <c r="K27" s="29">
        <f>SUM(K28:K30)</f>
        <v>0</v>
      </c>
      <c r="L27" s="50"/>
      <c r="P27" s="230"/>
      <c r="Q27" s="230"/>
      <c r="R27" s="230"/>
      <c r="S27" s="230"/>
      <c r="T27" s="230"/>
      <c r="U27" s="230"/>
    </row>
    <row r="28" spans="1:21" s="231" customFormat="1" ht="15.95" customHeight="1" x14ac:dyDescent="0.3">
      <c r="A28" s="33"/>
      <c r="B28" s="51" t="s">
        <v>48</v>
      </c>
      <c r="C28" s="87"/>
      <c r="D28" s="87"/>
      <c r="E28" s="88"/>
      <c r="F28" s="74"/>
      <c r="G28" s="74"/>
      <c r="H28" s="74"/>
      <c r="I28" s="74"/>
      <c r="J28" s="74"/>
      <c r="K28" s="74"/>
      <c r="L28" s="53"/>
      <c r="P28" s="230"/>
      <c r="Q28" s="230"/>
      <c r="R28" s="230"/>
      <c r="S28" s="230"/>
      <c r="T28" s="230"/>
      <c r="U28" s="230"/>
    </row>
    <row r="29" spans="1:21" s="231" customFormat="1" ht="15.95" customHeight="1" x14ac:dyDescent="0.3">
      <c r="A29" s="33"/>
      <c r="B29" s="51" t="s">
        <v>49</v>
      </c>
      <c r="C29" s="87"/>
      <c r="D29" s="87"/>
      <c r="E29" s="88"/>
      <c r="F29" s="74"/>
      <c r="G29" s="74">
        <v>99000</v>
      </c>
      <c r="H29" s="74"/>
      <c r="I29" s="74">
        <v>99000</v>
      </c>
      <c r="J29" s="74"/>
      <c r="K29" s="74"/>
      <c r="L29" s="53" t="s">
        <v>295</v>
      </c>
      <c r="P29" s="230"/>
      <c r="Q29" s="230"/>
      <c r="R29" s="230"/>
      <c r="S29" s="230"/>
      <c r="T29" s="230"/>
      <c r="U29" s="230"/>
    </row>
    <row r="30" spans="1:21" s="231" customFormat="1" ht="15.95" customHeight="1" x14ac:dyDescent="0.3">
      <c r="A30" s="83"/>
      <c r="B30" s="54" t="s">
        <v>51</v>
      </c>
      <c r="C30" s="89"/>
      <c r="D30" s="89"/>
      <c r="E30" s="90"/>
      <c r="F30" s="64"/>
      <c r="G30" s="64">
        <v>1000</v>
      </c>
      <c r="H30" s="64"/>
      <c r="I30" s="64">
        <v>1000</v>
      </c>
      <c r="J30" s="64"/>
      <c r="K30" s="64"/>
      <c r="L30" s="55" t="s">
        <v>52</v>
      </c>
      <c r="P30" s="230"/>
      <c r="Q30" s="230"/>
      <c r="R30" s="230"/>
      <c r="S30" s="230"/>
      <c r="T30" s="230"/>
      <c r="U30" s="230"/>
    </row>
    <row r="31" spans="1:21" ht="21.75" customHeight="1" x14ac:dyDescent="0.3">
      <c r="A31" s="33"/>
      <c r="B31" s="599" t="s">
        <v>74</v>
      </c>
      <c r="C31" s="600"/>
      <c r="D31" s="600"/>
      <c r="E31" s="88"/>
      <c r="F31" s="29"/>
      <c r="G31" s="601">
        <f>G19+G23+G27+G16</f>
        <v>437000</v>
      </c>
      <c r="H31" s="601">
        <f>H19+H23+H27</f>
        <v>0</v>
      </c>
      <c r="I31" s="601">
        <f>I16+I19+I23+I27</f>
        <v>207000</v>
      </c>
      <c r="J31" s="601">
        <f>J27+J23+J19+J16</f>
        <v>230000</v>
      </c>
      <c r="K31" s="601">
        <f>K19+K23+K27</f>
        <v>0</v>
      </c>
      <c r="L31" s="55"/>
      <c r="M31" s="9"/>
      <c r="N31" s="7"/>
      <c r="O31" s="7"/>
    </row>
    <row r="32" spans="1:21" s="276" customFormat="1" ht="15.95" customHeight="1" x14ac:dyDescent="0.25">
      <c r="A32" s="28"/>
      <c r="B32" s="116" t="s">
        <v>47</v>
      </c>
      <c r="C32" s="86"/>
      <c r="D32" s="86"/>
      <c r="E32" s="186"/>
      <c r="F32" s="29"/>
      <c r="G32" s="69">
        <f>G18+G22+G26+G30</f>
        <v>4000</v>
      </c>
      <c r="H32" s="69">
        <f>H22+H26+H30</f>
        <v>0</v>
      </c>
      <c r="I32" s="69">
        <f>I22+I26+I30</f>
        <v>1000</v>
      </c>
      <c r="J32" s="69">
        <f>J18+J22+J26</f>
        <v>3000</v>
      </c>
      <c r="K32" s="69">
        <f>K22+K26+K30</f>
        <v>0</v>
      </c>
      <c r="L32" s="28"/>
      <c r="M32" s="634"/>
      <c r="P32" s="275"/>
      <c r="Q32" s="275"/>
      <c r="R32" s="275"/>
      <c r="S32" s="275"/>
      <c r="T32" s="275"/>
      <c r="U32" s="275"/>
    </row>
    <row r="33" spans="1:16" ht="21.95" customHeight="1" x14ac:dyDescent="0.3">
      <c r="A33" s="736" t="s">
        <v>18</v>
      </c>
      <c r="B33" s="737"/>
      <c r="C33" s="737"/>
      <c r="D33" s="737"/>
      <c r="E33" s="737"/>
      <c r="F33" s="737"/>
      <c r="G33" s="737"/>
      <c r="H33" s="737"/>
      <c r="I33" s="737"/>
      <c r="J33" s="737"/>
      <c r="K33" s="737"/>
      <c r="L33" s="737"/>
      <c r="M33" s="9"/>
      <c r="N33" s="7"/>
      <c r="O33" s="7"/>
    </row>
    <row r="34" spans="1:16" ht="32.25" customHeight="1" x14ac:dyDescent="0.3">
      <c r="A34" s="149">
        <v>1</v>
      </c>
      <c r="B34" s="471" t="s">
        <v>393</v>
      </c>
      <c r="C34" s="472" t="s">
        <v>19</v>
      </c>
      <c r="D34" s="149">
        <v>3132</v>
      </c>
      <c r="E34" s="473"/>
      <c r="F34" s="473"/>
      <c r="G34" s="69">
        <f>SUM(G35:G36)</f>
        <v>386000</v>
      </c>
      <c r="H34" s="29">
        <f>SUM(H35:H36)</f>
        <v>0</v>
      </c>
      <c r="I34" s="69"/>
      <c r="J34" s="29">
        <f>SUM(J35:J36)</f>
        <v>386000</v>
      </c>
      <c r="K34" s="29">
        <f>SUM(K35:K36)</f>
        <v>0</v>
      </c>
      <c r="L34" s="474"/>
      <c r="M34" s="9"/>
      <c r="N34" s="7"/>
      <c r="O34" s="7"/>
    </row>
    <row r="35" spans="1:16" ht="15.95" customHeight="1" x14ac:dyDescent="0.3">
      <c r="A35" s="285"/>
      <c r="B35" s="475" t="s">
        <v>49</v>
      </c>
      <c r="C35" s="476"/>
      <c r="D35" s="477"/>
      <c r="E35" s="478"/>
      <c r="F35" s="478"/>
      <c r="G35" s="273">
        <f>SUM(H35:K35)</f>
        <v>380000</v>
      </c>
      <c r="H35" s="478"/>
      <c r="I35" s="479"/>
      <c r="J35" s="212">
        <v>380000</v>
      </c>
      <c r="K35" s="480"/>
      <c r="L35" s="53" t="s">
        <v>406</v>
      </c>
      <c r="M35" s="9"/>
      <c r="N35" s="7"/>
      <c r="O35" s="7"/>
    </row>
    <row r="36" spans="1:16" ht="15.95" customHeight="1" x14ac:dyDescent="0.3">
      <c r="A36" s="285"/>
      <c r="B36" s="481" t="s">
        <v>51</v>
      </c>
      <c r="C36" s="476"/>
      <c r="D36" s="477"/>
      <c r="E36" s="286"/>
      <c r="F36" s="478"/>
      <c r="G36" s="274">
        <f>SUM(H36:K36)</f>
        <v>6000</v>
      </c>
      <c r="H36" s="286"/>
      <c r="I36" s="482"/>
      <c r="J36" s="213">
        <v>6000</v>
      </c>
      <c r="K36" s="480"/>
      <c r="L36" s="55" t="s">
        <v>52</v>
      </c>
      <c r="M36" s="9"/>
      <c r="N36" s="7"/>
      <c r="O36" s="7"/>
    </row>
    <row r="37" spans="1:16" ht="32.25" customHeight="1" x14ac:dyDescent="0.3">
      <c r="A37" s="149">
        <v>2</v>
      </c>
      <c r="B37" s="471" t="s">
        <v>164</v>
      </c>
      <c r="C37" s="472" t="s">
        <v>19</v>
      </c>
      <c r="D37" s="149">
        <v>3132</v>
      </c>
      <c r="E37" s="473"/>
      <c r="F37" s="473"/>
      <c r="G37" s="69">
        <f>SUM(G38:G39)</f>
        <v>460000</v>
      </c>
      <c r="H37" s="29">
        <f>SUM(H38:H39)</f>
        <v>0</v>
      </c>
      <c r="I37" s="69">
        <f>SUM(I38:I39)</f>
        <v>460000</v>
      </c>
      <c r="J37" s="29">
        <f>SUM(J38:J39)</f>
        <v>0</v>
      </c>
      <c r="K37" s="29">
        <f>SUM(K38:K39)</f>
        <v>0</v>
      </c>
      <c r="L37" s="474"/>
      <c r="M37" s="9"/>
      <c r="N37" s="7"/>
      <c r="O37" s="7"/>
    </row>
    <row r="38" spans="1:16" ht="15.95" customHeight="1" x14ac:dyDescent="0.3">
      <c r="A38" s="285"/>
      <c r="B38" s="475" t="s">
        <v>49</v>
      </c>
      <c r="C38" s="476"/>
      <c r="D38" s="477"/>
      <c r="E38" s="478"/>
      <c r="F38" s="478"/>
      <c r="G38" s="273">
        <f>SUM(H38:K38)</f>
        <v>457000</v>
      </c>
      <c r="H38" s="478"/>
      <c r="I38" s="479">
        <v>457000</v>
      </c>
      <c r="J38" s="212"/>
      <c r="K38" s="480"/>
      <c r="L38" s="53" t="s">
        <v>406</v>
      </c>
      <c r="M38" s="635"/>
      <c r="N38" s="636"/>
      <c r="O38" s="636"/>
      <c r="P38" s="637"/>
    </row>
    <row r="39" spans="1:16" ht="15.95" customHeight="1" x14ac:dyDescent="0.3">
      <c r="A39" s="285"/>
      <c r="B39" s="481" t="s">
        <v>51</v>
      </c>
      <c r="C39" s="476"/>
      <c r="D39" s="477"/>
      <c r="E39" s="286"/>
      <c r="F39" s="478"/>
      <c r="G39" s="274">
        <f>SUM(H39:K39)</f>
        <v>3000</v>
      </c>
      <c r="H39" s="286"/>
      <c r="I39" s="482">
        <v>3000</v>
      </c>
      <c r="J39" s="213"/>
      <c r="K39" s="480"/>
      <c r="L39" s="55" t="s">
        <v>52</v>
      </c>
      <c r="M39" s="635"/>
      <c r="N39" s="636"/>
      <c r="O39" s="636"/>
      <c r="P39" s="637"/>
    </row>
    <row r="40" spans="1:16" ht="32.25" customHeight="1" x14ac:dyDescent="0.3">
      <c r="A40" s="86">
        <v>3</v>
      </c>
      <c r="B40" s="483" t="s">
        <v>165</v>
      </c>
      <c r="C40" s="484" t="s">
        <v>19</v>
      </c>
      <c r="D40" s="149">
        <v>3132</v>
      </c>
      <c r="E40" s="473"/>
      <c r="F40" s="211"/>
      <c r="G40" s="69">
        <f>SUM(G41:G42)</f>
        <v>265000</v>
      </c>
      <c r="H40" s="29">
        <f>SUM(H41:H42)</f>
        <v>0</v>
      </c>
      <c r="I40" s="69">
        <f>SUM(I41:I42)</f>
        <v>265000</v>
      </c>
      <c r="J40" s="29">
        <f>SUM(J41:J42)</f>
        <v>0</v>
      </c>
      <c r="K40" s="29">
        <f>SUM(K41:K42)</f>
        <v>0</v>
      </c>
      <c r="L40" s="474"/>
      <c r="M40" s="639"/>
      <c r="N40" s="638"/>
      <c r="O40" s="638"/>
      <c r="P40" s="637"/>
    </row>
    <row r="41" spans="1:16" ht="15.95" customHeight="1" x14ac:dyDescent="0.3">
      <c r="A41" s="87"/>
      <c r="B41" s="287" t="s">
        <v>49</v>
      </c>
      <c r="C41" s="485"/>
      <c r="D41" s="477"/>
      <c r="E41" s="485"/>
      <c r="F41" s="486"/>
      <c r="G41" s="273">
        <f>SUM(H41:K41)</f>
        <v>260000</v>
      </c>
      <c r="H41" s="212"/>
      <c r="I41" s="487">
        <v>260000</v>
      </c>
      <c r="J41" s="212"/>
      <c r="K41" s="212"/>
      <c r="L41" s="53" t="s">
        <v>412</v>
      </c>
      <c r="M41" s="635"/>
      <c r="N41" s="636"/>
      <c r="O41" s="636"/>
      <c r="P41" s="637"/>
    </row>
    <row r="42" spans="1:16" ht="15.95" customHeight="1" x14ac:dyDescent="0.3">
      <c r="A42" s="89"/>
      <c r="B42" s="257" t="s">
        <v>51</v>
      </c>
      <c r="C42" s="488"/>
      <c r="D42" s="489"/>
      <c r="E42" s="488"/>
      <c r="F42" s="490"/>
      <c r="G42" s="274">
        <f>SUM(H42:K42)</f>
        <v>5000</v>
      </c>
      <c r="H42" s="213"/>
      <c r="I42" s="491">
        <v>5000</v>
      </c>
      <c r="J42" s="213"/>
      <c r="K42" s="213"/>
      <c r="L42" s="55" t="s">
        <v>52</v>
      </c>
      <c r="M42" s="635"/>
      <c r="N42" s="636"/>
      <c r="O42" s="636"/>
      <c r="P42" s="637"/>
    </row>
    <row r="43" spans="1:16" ht="35.1" customHeight="1" x14ac:dyDescent="0.3">
      <c r="A43" s="86">
        <v>4</v>
      </c>
      <c r="B43" s="662" t="s">
        <v>391</v>
      </c>
      <c r="C43" s="492" t="s">
        <v>19</v>
      </c>
      <c r="D43" s="86">
        <v>3132</v>
      </c>
      <c r="E43" s="211"/>
      <c r="F43" s="211"/>
      <c r="G43" s="663">
        <f>SUM(G44:G45)</f>
        <v>298000</v>
      </c>
      <c r="H43" s="29">
        <f>SUM(H44:H45)</f>
        <v>0</v>
      </c>
      <c r="I43" s="663">
        <f>SUM(I44:I45)</f>
        <v>298000</v>
      </c>
      <c r="J43" s="69">
        <f>SUM(J44:J45)</f>
        <v>0</v>
      </c>
      <c r="K43" s="29">
        <f>SUM(K44:K45)</f>
        <v>0</v>
      </c>
      <c r="L43" s="474"/>
      <c r="M43" s="635">
        <v>340000</v>
      </c>
      <c r="N43" s="635">
        <v>42000</v>
      </c>
      <c r="O43" s="635"/>
      <c r="P43" s="667"/>
    </row>
    <row r="44" spans="1:16" ht="15.95" customHeight="1" x14ac:dyDescent="0.3">
      <c r="A44" s="87"/>
      <c r="B44" s="287" t="s">
        <v>49</v>
      </c>
      <c r="C44" s="486"/>
      <c r="D44" s="493"/>
      <c r="E44" s="486"/>
      <c r="F44" s="486"/>
      <c r="G44" s="273">
        <f>SUM(H44:K44)</f>
        <v>296000</v>
      </c>
      <c r="H44" s="212"/>
      <c r="I44" s="273">
        <v>296000</v>
      </c>
      <c r="J44" s="273"/>
      <c r="K44" s="273"/>
      <c r="L44" s="53" t="s">
        <v>406</v>
      </c>
      <c r="M44" s="635"/>
      <c r="N44" s="635"/>
      <c r="O44" s="635"/>
      <c r="P44" s="667"/>
    </row>
    <row r="45" spans="1:16" ht="15.95" customHeight="1" x14ac:dyDescent="0.3">
      <c r="A45" s="89"/>
      <c r="B45" s="257" t="s">
        <v>51</v>
      </c>
      <c r="C45" s="490"/>
      <c r="D45" s="494"/>
      <c r="E45" s="490"/>
      <c r="F45" s="490"/>
      <c r="G45" s="273">
        <f>SUM(H45:K45)</f>
        <v>2000</v>
      </c>
      <c r="H45" s="213"/>
      <c r="I45" s="274">
        <v>2000</v>
      </c>
      <c r="J45" s="274"/>
      <c r="K45" s="274"/>
      <c r="L45" s="55" t="s">
        <v>52</v>
      </c>
      <c r="M45" s="635"/>
      <c r="N45" s="635"/>
      <c r="O45" s="635"/>
      <c r="P45" s="667"/>
    </row>
    <row r="46" spans="1:16" ht="30" customHeight="1" x14ac:dyDescent="0.3">
      <c r="A46" s="86">
        <v>5</v>
      </c>
      <c r="B46" s="662" t="s">
        <v>188</v>
      </c>
      <c r="C46" s="492" t="s">
        <v>19</v>
      </c>
      <c r="D46" s="86">
        <v>3132</v>
      </c>
      <c r="E46" s="211"/>
      <c r="F46" s="211"/>
      <c r="G46" s="663">
        <f>SUM(G47:G48)</f>
        <v>737000</v>
      </c>
      <c r="H46" s="29">
        <f>SUM(H47:H48)</f>
        <v>0</v>
      </c>
      <c r="I46" s="29">
        <f>SUM(I47:I48)</f>
        <v>0</v>
      </c>
      <c r="J46" s="663">
        <f>SUM(J47:J48)</f>
        <v>600000</v>
      </c>
      <c r="K46" s="29">
        <f>SUM(K47:K48)</f>
        <v>137000</v>
      </c>
      <c r="L46" s="474"/>
      <c r="M46" s="639">
        <v>700000</v>
      </c>
      <c r="N46" s="639"/>
      <c r="O46" s="639">
        <v>37000</v>
      </c>
      <c r="P46" s="667"/>
    </row>
    <row r="47" spans="1:16" ht="15.95" customHeight="1" x14ac:dyDescent="0.3">
      <c r="A47" s="87"/>
      <c r="B47" s="287" t="s">
        <v>49</v>
      </c>
      <c r="C47" s="486"/>
      <c r="D47" s="493"/>
      <c r="E47" s="486"/>
      <c r="F47" s="486"/>
      <c r="G47" s="273">
        <f>SUM(H47:K47)</f>
        <v>732000</v>
      </c>
      <c r="H47" s="212"/>
      <c r="I47" s="273"/>
      <c r="J47" s="273">
        <v>595000</v>
      </c>
      <c r="K47" s="273">
        <v>137000</v>
      </c>
      <c r="L47" s="53" t="s">
        <v>65</v>
      </c>
      <c r="M47" s="635"/>
      <c r="N47" s="635"/>
      <c r="O47" s="635"/>
      <c r="P47" s="667"/>
    </row>
    <row r="48" spans="1:16" ht="15.95" customHeight="1" x14ac:dyDescent="0.3">
      <c r="A48" s="89"/>
      <c r="B48" s="257" t="s">
        <v>51</v>
      </c>
      <c r="C48" s="490"/>
      <c r="D48" s="494"/>
      <c r="E48" s="490"/>
      <c r="F48" s="490"/>
      <c r="G48" s="273">
        <f>SUM(H48:K48)</f>
        <v>5000</v>
      </c>
      <c r="H48" s="213"/>
      <c r="I48" s="274"/>
      <c r="J48" s="274">
        <v>5000</v>
      </c>
      <c r="K48" s="274"/>
      <c r="L48" s="55" t="s">
        <v>52</v>
      </c>
      <c r="M48" s="635"/>
      <c r="N48" s="635"/>
      <c r="O48" s="635"/>
      <c r="P48" s="667"/>
    </row>
    <row r="49" spans="1:16" ht="36" customHeight="1" x14ac:dyDescent="0.3">
      <c r="A49" s="86">
        <v>6</v>
      </c>
      <c r="B49" s="483" t="s">
        <v>189</v>
      </c>
      <c r="C49" s="492" t="s">
        <v>19</v>
      </c>
      <c r="D49" s="86">
        <v>3132</v>
      </c>
      <c r="E49" s="473"/>
      <c r="F49" s="211"/>
      <c r="G49" s="69">
        <f>SUM(G50:G51)</f>
        <v>1500000</v>
      </c>
      <c r="H49" s="29">
        <f>SUM(H50:H51)</f>
        <v>0</v>
      </c>
      <c r="I49" s="29">
        <f>SUM(I50:I51)</f>
        <v>0</v>
      </c>
      <c r="J49" s="69">
        <f>SUM(J50:J51)</f>
        <v>1500000</v>
      </c>
      <c r="K49" s="29">
        <f>SUM(K50:K51)</f>
        <v>0</v>
      </c>
      <c r="L49" s="474"/>
      <c r="M49" s="635"/>
      <c r="N49" s="635"/>
      <c r="O49" s="635"/>
      <c r="P49" s="667"/>
    </row>
    <row r="50" spans="1:16" ht="15.95" customHeight="1" x14ac:dyDescent="0.3">
      <c r="A50" s="87"/>
      <c r="B50" s="495" t="s">
        <v>49</v>
      </c>
      <c r="C50" s="485"/>
      <c r="D50" s="477"/>
      <c r="E50" s="485"/>
      <c r="F50" s="486"/>
      <c r="G50" s="273">
        <f>SUM(H50:K50)</f>
        <v>1490000</v>
      </c>
      <c r="H50" s="496"/>
      <c r="I50" s="273"/>
      <c r="J50" s="273">
        <v>1490000</v>
      </c>
      <c r="K50" s="273"/>
      <c r="L50" s="53" t="s">
        <v>406</v>
      </c>
      <c r="M50" s="635"/>
      <c r="N50" s="635"/>
      <c r="O50" s="635"/>
      <c r="P50" s="667"/>
    </row>
    <row r="51" spans="1:16" ht="15.95" customHeight="1" x14ac:dyDescent="0.3">
      <c r="A51" s="89"/>
      <c r="B51" s="497" t="s">
        <v>51</v>
      </c>
      <c r="C51" s="286"/>
      <c r="D51" s="288"/>
      <c r="E51" s="289"/>
      <c r="F51" s="213"/>
      <c r="G51" s="274">
        <f>SUM(H51:K51)</f>
        <v>10000</v>
      </c>
      <c r="H51" s="498"/>
      <c r="I51" s="274"/>
      <c r="J51" s="498">
        <v>10000</v>
      </c>
      <c r="K51" s="498"/>
      <c r="L51" s="55" t="s">
        <v>52</v>
      </c>
      <c r="M51" s="635"/>
      <c r="N51" s="635"/>
      <c r="O51" s="635"/>
      <c r="P51" s="667"/>
    </row>
    <row r="52" spans="1:16" ht="32.1" customHeight="1" x14ac:dyDescent="0.3">
      <c r="A52" s="86">
        <v>7</v>
      </c>
      <c r="B52" s="662" t="s">
        <v>392</v>
      </c>
      <c r="C52" s="492" t="s">
        <v>19</v>
      </c>
      <c r="D52" s="86">
        <v>3132</v>
      </c>
      <c r="E52" s="473"/>
      <c r="F52" s="211"/>
      <c r="G52" s="663">
        <f>SUM(G53:G54)</f>
        <v>1400000</v>
      </c>
      <c r="H52" s="29">
        <f>SUM(H53:H54)</f>
        <v>0</v>
      </c>
      <c r="I52" s="29">
        <f>SUM(I53:I54)</f>
        <v>350000</v>
      </c>
      <c r="J52" s="666">
        <f>SUM(J53:J54)</f>
        <v>605600</v>
      </c>
      <c r="K52" s="69">
        <f>SUM(K53:K54)</f>
        <v>444400</v>
      </c>
      <c r="L52" s="474"/>
      <c r="M52" s="639">
        <v>950000</v>
      </c>
      <c r="N52" s="635"/>
      <c r="O52" s="639">
        <v>450000</v>
      </c>
      <c r="P52" s="667"/>
    </row>
    <row r="53" spans="1:16" ht="15.95" customHeight="1" x14ac:dyDescent="0.3">
      <c r="A53" s="87"/>
      <c r="B53" s="287" t="s">
        <v>49</v>
      </c>
      <c r="C53" s="485"/>
      <c r="D53" s="477"/>
      <c r="E53" s="478"/>
      <c r="F53" s="212"/>
      <c r="G53" s="273">
        <f>SUM(H53:K53)</f>
        <v>1395000</v>
      </c>
      <c r="H53" s="496"/>
      <c r="I53" s="273">
        <v>350000</v>
      </c>
      <c r="J53" s="499">
        <v>605600</v>
      </c>
      <c r="K53" s="273">
        <v>439400</v>
      </c>
      <c r="L53" s="53" t="s">
        <v>65</v>
      </c>
      <c r="M53" s="635"/>
      <c r="N53" s="635"/>
      <c r="O53" s="635"/>
      <c r="P53" s="667"/>
    </row>
    <row r="54" spans="1:16" x14ac:dyDescent="0.3">
      <c r="A54" s="89"/>
      <c r="B54" s="257" t="s">
        <v>51</v>
      </c>
      <c r="C54" s="286"/>
      <c r="D54" s="288"/>
      <c r="E54" s="289"/>
      <c r="F54" s="213"/>
      <c r="G54" s="273">
        <f>SUM(H54:K54)</f>
        <v>5000</v>
      </c>
      <c r="H54" s="498"/>
      <c r="I54" s="274"/>
      <c r="J54" s="274"/>
      <c r="K54" s="274">
        <v>5000</v>
      </c>
      <c r="L54" s="55" t="s">
        <v>52</v>
      </c>
      <c r="M54" s="635"/>
      <c r="N54" s="636"/>
      <c r="O54" s="636"/>
      <c r="P54" s="637"/>
    </row>
    <row r="55" spans="1:16" ht="31.5" x14ac:dyDescent="0.3">
      <c r="A55" s="86">
        <v>8</v>
      </c>
      <c r="B55" s="662" t="s">
        <v>415</v>
      </c>
      <c r="C55" s="492" t="s">
        <v>19</v>
      </c>
      <c r="D55" s="86">
        <v>3132</v>
      </c>
      <c r="E55" s="473"/>
      <c r="F55" s="211"/>
      <c r="G55" s="663">
        <f>SUM(G56:G57)</f>
        <v>490000</v>
      </c>
      <c r="H55" s="29">
        <f>SUM(H56:H57)</f>
        <v>0</v>
      </c>
      <c r="I55" s="69">
        <f>SUM(I56:I57)</f>
        <v>0</v>
      </c>
      <c r="J55" s="663">
        <f>SUM(J56:J57)</f>
        <v>490000</v>
      </c>
      <c r="K55" s="69">
        <f>SUM(K56:K57)</f>
        <v>0</v>
      </c>
      <c r="L55" s="474"/>
      <c r="M55" s="635">
        <v>610000</v>
      </c>
      <c r="N55" s="636">
        <v>120000</v>
      </c>
      <c r="O55" s="636"/>
      <c r="P55" s="637"/>
    </row>
    <row r="56" spans="1:16" ht="15.95" customHeight="1" x14ac:dyDescent="0.3">
      <c r="A56" s="87"/>
      <c r="B56" s="287" t="s">
        <v>49</v>
      </c>
      <c r="C56" s="485"/>
      <c r="D56" s="477"/>
      <c r="E56" s="478"/>
      <c r="F56" s="212"/>
      <c r="G56" s="273">
        <f>SUM(H56:K56)</f>
        <v>484500</v>
      </c>
      <c r="H56" s="273"/>
      <c r="I56" s="273"/>
      <c r="J56" s="273">
        <v>484500</v>
      </c>
      <c r="K56" s="273"/>
      <c r="L56" s="53" t="s">
        <v>50</v>
      </c>
      <c r="M56" s="635"/>
      <c r="N56" s="636"/>
      <c r="O56" s="636"/>
      <c r="P56" s="637"/>
    </row>
    <row r="57" spans="1:16" x14ac:dyDescent="0.3">
      <c r="A57" s="89"/>
      <c r="B57" s="257" t="s">
        <v>51</v>
      </c>
      <c r="C57" s="286"/>
      <c r="D57" s="288"/>
      <c r="E57" s="289"/>
      <c r="F57" s="213"/>
      <c r="G57" s="274">
        <f>SUM(H57:K57)</f>
        <v>5500</v>
      </c>
      <c r="H57" s="274"/>
      <c r="I57" s="274"/>
      <c r="J57" s="274">
        <v>5500</v>
      </c>
      <c r="K57" s="274"/>
      <c r="L57" s="55" t="s">
        <v>52</v>
      </c>
      <c r="M57" s="635"/>
      <c r="N57" s="636"/>
      <c r="O57" s="636"/>
      <c r="P57" s="637"/>
    </row>
    <row r="58" spans="1:16" ht="31.5" x14ac:dyDescent="0.3">
      <c r="A58" s="86">
        <v>9</v>
      </c>
      <c r="B58" s="662" t="s">
        <v>190</v>
      </c>
      <c r="C58" s="492" t="s">
        <v>19</v>
      </c>
      <c r="D58" s="86">
        <v>3132</v>
      </c>
      <c r="E58" s="484"/>
      <c r="F58" s="211"/>
      <c r="G58" s="663">
        <f>SUM(G59:G60)</f>
        <v>710000</v>
      </c>
      <c r="H58" s="29">
        <f>SUM(H59:H60)</f>
        <v>0</v>
      </c>
      <c r="I58" s="69">
        <f>SUM(I59:I60)</f>
        <v>178500</v>
      </c>
      <c r="J58" s="663">
        <f>SUM(J59:J60)</f>
        <v>421500</v>
      </c>
      <c r="K58" s="663">
        <f>SUM(K59:K60)</f>
        <v>110000</v>
      </c>
      <c r="L58" s="500"/>
      <c r="M58" s="635">
        <v>600000</v>
      </c>
      <c r="N58" s="636"/>
      <c r="O58" s="636">
        <v>110000</v>
      </c>
      <c r="P58" s="637"/>
    </row>
    <row r="59" spans="1:16" ht="15.95" customHeight="1" x14ac:dyDescent="0.3">
      <c r="A59" s="87"/>
      <c r="B59" s="287" t="s">
        <v>49</v>
      </c>
      <c r="C59" s="478"/>
      <c r="D59" s="285"/>
      <c r="E59" s="501"/>
      <c r="F59" s="212"/>
      <c r="G59" s="273">
        <f>SUM(H59:K59)</f>
        <v>707000</v>
      </c>
      <c r="H59" s="273"/>
      <c r="I59" s="273">
        <v>178500</v>
      </c>
      <c r="J59" s="273">
        <v>418500</v>
      </c>
      <c r="K59" s="273">
        <v>110000</v>
      </c>
      <c r="L59" s="53" t="s">
        <v>749</v>
      </c>
      <c r="M59" s="635"/>
      <c r="N59" s="636"/>
      <c r="O59" s="636"/>
      <c r="P59" s="637"/>
    </row>
    <row r="60" spans="1:16" x14ac:dyDescent="0.3">
      <c r="A60" s="89"/>
      <c r="B60" s="257" t="s">
        <v>51</v>
      </c>
      <c r="C60" s="286"/>
      <c r="D60" s="288"/>
      <c r="E60" s="289"/>
      <c r="F60" s="213"/>
      <c r="G60" s="274">
        <f>SUM(H60:K60)</f>
        <v>3000</v>
      </c>
      <c r="H60" s="274"/>
      <c r="I60" s="274"/>
      <c r="J60" s="274">
        <v>3000</v>
      </c>
      <c r="K60" s="274"/>
      <c r="L60" s="55" t="s">
        <v>52</v>
      </c>
      <c r="M60" s="635"/>
      <c r="N60" s="636"/>
      <c r="O60" s="636"/>
      <c r="P60" s="637"/>
    </row>
    <row r="61" spans="1:16" ht="47.25" x14ac:dyDescent="0.3">
      <c r="A61" s="86">
        <v>10</v>
      </c>
      <c r="B61" s="662" t="s">
        <v>191</v>
      </c>
      <c r="C61" s="492" t="s">
        <v>19</v>
      </c>
      <c r="D61" s="86">
        <v>3132</v>
      </c>
      <c r="E61" s="484"/>
      <c r="F61" s="211"/>
      <c r="G61" s="663">
        <f>SUM(G62:G63)</f>
        <v>245000</v>
      </c>
      <c r="H61" s="29">
        <f>SUM(H62:H63)</f>
        <v>0</v>
      </c>
      <c r="I61" s="69">
        <f>SUM(I62:I63)</f>
        <v>89300</v>
      </c>
      <c r="J61" s="69">
        <f>SUM(J62:J63)</f>
        <v>155700</v>
      </c>
      <c r="K61" s="69">
        <f>SUM(K62:K63)</f>
        <v>0</v>
      </c>
      <c r="L61" s="500"/>
      <c r="M61" s="635">
        <v>200000</v>
      </c>
      <c r="N61" s="636"/>
      <c r="O61" s="636">
        <v>45000</v>
      </c>
      <c r="P61" s="637"/>
    </row>
    <row r="62" spans="1:16" ht="15.95" customHeight="1" x14ac:dyDescent="0.3">
      <c r="A62" s="87"/>
      <c r="B62" s="287" t="s">
        <v>49</v>
      </c>
      <c r="C62" s="478"/>
      <c r="D62" s="285"/>
      <c r="E62" s="501"/>
      <c r="F62" s="212"/>
      <c r="G62" s="273">
        <f>SUM(H62:K62)</f>
        <v>242500</v>
      </c>
      <c r="H62" s="273"/>
      <c r="I62" s="273">
        <v>89300</v>
      </c>
      <c r="J62" s="273">
        <v>153200</v>
      </c>
      <c r="K62" s="273"/>
      <c r="L62" s="53" t="s">
        <v>412</v>
      </c>
      <c r="M62" s="635"/>
      <c r="N62" s="636"/>
      <c r="O62" s="636"/>
      <c r="P62" s="637"/>
    </row>
    <row r="63" spans="1:16" x14ac:dyDescent="0.3">
      <c r="A63" s="89"/>
      <c r="B63" s="257" t="s">
        <v>51</v>
      </c>
      <c r="C63" s="286"/>
      <c r="D63" s="288"/>
      <c r="E63" s="289"/>
      <c r="F63" s="213"/>
      <c r="G63" s="274">
        <f>SUM(H63:K63)</f>
        <v>2500</v>
      </c>
      <c r="H63" s="274"/>
      <c r="I63" s="274"/>
      <c r="J63" s="274">
        <v>2500</v>
      </c>
      <c r="K63" s="274"/>
      <c r="L63" s="55" t="s">
        <v>52</v>
      </c>
      <c r="M63" s="635"/>
      <c r="N63" s="636"/>
      <c r="O63" s="636"/>
      <c r="P63" s="637"/>
    </row>
    <row r="64" spans="1:16" ht="37.5" customHeight="1" x14ac:dyDescent="0.3">
      <c r="A64" s="86">
        <v>11</v>
      </c>
      <c r="B64" s="483" t="s">
        <v>192</v>
      </c>
      <c r="C64" s="492" t="s">
        <v>19</v>
      </c>
      <c r="D64" s="86">
        <v>3132</v>
      </c>
      <c r="E64" s="484"/>
      <c r="F64" s="211"/>
      <c r="G64" s="69">
        <f>SUM(G65:G66)</f>
        <v>247500</v>
      </c>
      <c r="H64" s="29">
        <f>SUM(H65:H66)</f>
        <v>0</v>
      </c>
      <c r="I64" s="69">
        <f>SUM(I65:I66)</f>
        <v>0</v>
      </c>
      <c r="J64" s="69">
        <f>SUM(J65:J66)</f>
        <v>247500</v>
      </c>
      <c r="K64" s="69">
        <f>SUM(K65:K66)</f>
        <v>0</v>
      </c>
      <c r="L64" s="500"/>
      <c r="M64" s="635"/>
      <c r="N64" s="636"/>
      <c r="O64" s="636"/>
      <c r="P64" s="637"/>
    </row>
    <row r="65" spans="1:16" ht="15.95" customHeight="1" x14ac:dyDescent="0.3">
      <c r="A65" s="87"/>
      <c r="B65" s="287" t="s">
        <v>49</v>
      </c>
      <c r="C65" s="478"/>
      <c r="D65" s="285"/>
      <c r="E65" s="501"/>
      <c r="F65" s="212"/>
      <c r="G65" s="273">
        <f>SUM(H65:K65)</f>
        <v>245000</v>
      </c>
      <c r="H65" s="273"/>
      <c r="I65" s="273"/>
      <c r="J65" s="499">
        <v>245000</v>
      </c>
      <c r="K65" s="273"/>
      <c r="L65" s="53" t="s">
        <v>50</v>
      </c>
      <c r="M65" s="635"/>
      <c r="N65" s="636"/>
      <c r="O65" s="636"/>
      <c r="P65" s="637"/>
    </row>
    <row r="66" spans="1:16" ht="15.95" customHeight="1" x14ac:dyDescent="0.3">
      <c r="A66" s="89"/>
      <c r="B66" s="257" t="s">
        <v>51</v>
      </c>
      <c r="C66" s="286"/>
      <c r="D66" s="288"/>
      <c r="E66" s="289"/>
      <c r="F66" s="213"/>
      <c r="G66" s="274">
        <f>SUM(H66:K66)</f>
        <v>2500</v>
      </c>
      <c r="H66" s="274"/>
      <c r="I66" s="274"/>
      <c r="J66" s="274">
        <v>2500</v>
      </c>
      <c r="K66" s="274"/>
      <c r="L66" s="55" t="s">
        <v>52</v>
      </c>
      <c r="M66" s="635"/>
      <c r="N66" s="636"/>
      <c r="O66" s="636"/>
      <c r="P66" s="637"/>
    </row>
    <row r="67" spans="1:16" ht="36" customHeight="1" x14ac:dyDescent="0.3">
      <c r="A67" s="86">
        <v>12</v>
      </c>
      <c r="B67" s="483" t="s">
        <v>369</v>
      </c>
      <c r="C67" s="492" t="s">
        <v>19</v>
      </c>
      <c r="D67" s="86">
        <v>3132</v>
      </c>
      <c r="E67" s="484"/>
      <c r="F67" s="211"/>
      <c r="G67" s="69">
        <f>SUM(G68:G69)</f>
        <v>650000</v>
      </c>
      <c r="H67" s="29">
        <f>SUM(H68:H69)</f>
        <v>0</v>
      </c>
      <c r="I67" s="69">
        <f>SUM(I68:I69)</f>
        <v>193400</v>
      </c>
      <c r="J67" s="69">
        <f>SUM(J68:J69)</f>
        <v>456600</v>
      </c>
      <c r="K67" s="69"/>
      <c r="L67" s="500"/>
      <c r="M67" s="635"/>
      <c r="N67" s="636"/>
      <c r="O67" s="636"/>
      <c r="P67" s="637"/>
    </row>
    <row r="68" spans="1:16" ht="15.95" customHeight="1" x14ac:dyDescent="0.3">
      <c r="A68" s="87"/>
      <c r="B68" s="287" t="s">
        <v>49</v>
      </c>
      <c r="C68" s="478"/>
      <c r="D68" s="285"/>
      <c r="E68" s="501"/>
      <c r="F68" s="212"/>
      <c r="G68" s="273">
        <f>SUM(H68:K68)</f>
        <v>644800</v>
      </c>
      <c r="H68" s="273"/>
      <c r="I68" s="273">
        <v>193400</v>
      </c>
      <c r="J68" s="499">
        <v>451400</v>
      </c>
      <c r="K68" s="273"/>
      <c r="L68" s="53" t="s">
        <v>406</v>
      </c>
      <c r="M68" s="635"/>
      <c r="N68" s="636"/>
      <c r="O68" s="636"/>
      <c r="P68" s="637"/>
    </row>
    <row r="69" spans="1:16" ht="15.95" customHeight="1" x14ac:dyDescent="0.3">
      <c r="A69" s="89"/>
      <c r="B69" s="257" t="s">
        <v>51</v>
      </c>
      <c r="C69" s="286"/>
      <c r="D69" s="288"/>
      <c r="E69" s="289"/>
      <c r="F69" s="213"/>
      <c r="G69" s="274">
        <f>SUM(H69:K69)</f>
        <v>5200</v>
      </c>
      <c r="H69" s="274"/>
      <c r="I69" s="274"/>
      <c r="J69" s="274">
        <v>5200</v>
      </c>
      <c r="K69" s="274"/>
      <c r="L69" s="55" t="s">
        <v>52</v>
      </c>
      <c r="M69" s="635"/>
      <c r="N69" s="636"/>
      <c r="O69" s="636"/>
      <c r="P69" s="637"/>
    </row>
    <row r="70" spans="1:16" ht="35.25" customHeight="1" x14ac:dyDescent="0.3">
      <c r="A70" s="86">
        <v>13</v>
      </c>
      <c r="B70" s="483" t="s">
        <v>193</v>
      </c>
      <c r="C70" s="492" t="s">
        <v>19</v>
      </c>
      <c r="D70" s="86">
        <v>3132</v>
      </c>
      <c r="E70" s="484"/>
      <c r="F70" s="211"/>
      <c r="G70" s="69">
        <f>SUM(G71:G72)</f>
        <v>800000</v>
      </c>
      <c r="H70" s="29">
        <f>SUM(H71:H72)</f>
        <v>0</v>
      </c>
      <c r="I70" s="29">
        <f>SUM(I71:I72)</f>
        <v>0</v>
      </c>
      <c r="J70" s="69">
        <f>SUM(J71:J72)</f>
        <v>0</v>
      </c>
      <c r="K70" s="69">
        <f>SUM(K71:K72)</f>
        <v>800000</v>
      </c>
      <c r="L70" s="500"/>
      <c r="M70" s="635"/>
      <c r="N70" s="636"/>
      <c r="O70" s="636"/>
      <c r="P70" s="637"/>
    </row>
    <row r="71" spans="1:16" ht="15.95" customHeight="1" x14ac:dyDescent="0.3">
      <c r="A71" s="87"/>
      <c r="B71" s="287" t="s">
        <v>49</v>
      </c>
      <c r="C71" s="478"/>
      <c r="D71" s="285"/>
      <c r="E71" s="501"/>
      <c r="F71" s="212"/>
      <c r="G71" s="273">
        <f>SUM(H71:K71)</f>
        <v>793500</v>
      </c>
      <c r="H71" s="273"/>
      <c r="I71" s="273"/>
      <c r="J71" s="499"/>
      <c r="K71" s="273">
        <v>793500</v>
      </c>
      <c r="L71" s="53" t="s">
        <v>750</v>
      </c>
      <c r="M71" s="635"/>
      <c r="N71" s="636"/>
      <c r="O71" s="636"/>
      <c r="P71" s="637"/>
    </row>
    <row r="72" spans="1:16" ht="15.95" customHeight="1" x14ac:dyDescent="0.3">
      <c r="A72" s="89"/>
      <c r="B72" s="257" t="s">
        <v>51</v>
      </c>
      <c r="C72" s="286"/>
      <c r="D72" s="288"/>
      <c r="E72" s="289"/>
      <c r="F72" s="213"/>
      <c r="G72" s="274">
        <f>SUM(H72:K72)</f>
        <v>6500</v>
      </c>
      <c r="H72" s="274"/>
      <c r="I72" s="274"/>
      <c r="J72" s="274"/>
      <c r="K72" s="274">
        <v>6500</v>
      </c>
      <c r="L72" s="55" t="s">
        <v>52</v>
      </c>
      <c r="M72" s="635"/>
      <c r="N72" s="636"/>
      <c r="O72" s="636"/>
      <c r="P72" s="637"/>
    </row>
    <row r="73" spans="1:16" ht="35.1" customHeight="1" x14ac:dyDescent="0.3">
      <c r="A73" s="86">
        <v>14</v>
      </c>
      <c r="B73" s="662" t="s">
        <v>194</v>
      </c>
      <c r="C73" s="492" t="s">
        <v>19</v>
      </c>
      <c r="D73" s="86">
        <v>3132</v>
      </c>
      <c r="E73" s="484"/>
      <c r="F73" s="211"/>
      <c r="G73" s="663">
        <f>SUM(G74:G75)</f>
        <v>990000</v>
      </c>
      <c r="H73" s="29">
        <f>SUM(H74:H75)</f>
        <v>0</v>
      </c>
      <c r="I73" s="29">
        <f>SUM(I74:I75)</f>
        <v>0</v>
      </c>
      <c r="J73" s="69">
        <f>SUM(J74:J75)</f>
        <v>321400</v>
      </c>
      <c r="K73" s="663">
        <f>SUM(K74:K75)</f>
        <v>668600</v>
      </c>
      <c r="L73" s="500"/>
      <c r="M73" s="635">
        <v>1100000</v>
      </c>
      <c r="N73" s="636">
        <v>110000</v>
      </c>
      <c r="O73" s="636"/>
      <c r="P73" s="637"/>
    </row>
    <row r="74" spans="1:16" ht="15.95" customHeight="1" x14ac:dyDescent="0.3">
      <c r="A74" s="87"/>
      <c r="B74" s="287" t="s">
        <v>49</v>
      </c>
      <c r="C74" s="478"/>
      <c r="D74" s="285"/>
      <c r="E74" s="501"/>
      <c r="F74" s="212"/>
      <c r="G74" s="273">
        <f>SUM(H74:K74)</f>
        <v>980000</v>
      </c>
      <c r="H74" s="273"/>
      <c r="I74" s="273"/>
      <c r="J74" s="499">
        <v>321400</v>
      </c>
      <c r="K74" s="273">
        <v>658600</v>
      </c>
      <c r="L74" s="53" t="s">
        <v>751</v>
      </c>
      <c r="M74" s="9"/>
      <c r="N74" s="7"/>
      <c r="O74" s="7"/>
    </row>
    <row r="75" spans="1:16" ht="15.95" customHeight="1" x14ac:dyDescent="0.3">
      <c r="A75" s="89"/>
      <c r="B75" s="257" t="s">
        <v>51</v>
      </c>
      <c r="C75" s="286"/>
      <c r="D75" s="288"/>
      <c r="E75" s="289"/>
      <c r="F75" s="213"/>
      <c r="G75" s="274">
        <f>SUM(H75:K75)</f>
        <v>10000</v>
      </c>
      <c r="H75" s="274"/>
      <c r="I75" s="274"/>
      <c r="J75" s="274"/>
      <c r="K75" s="274">
        <v>10000</v>
      </c>
      <c r="L75" s="55" t="s">
        <v>52</v>
      </c>
      <c r="M75" s="9"/>
      <c r="N75" s="7"/>
      <c r="O75" s="7"/>
    </row>
    <row r="76" spans="1:16" ht="31.5" x14ac:dyDescent="0.3">
      <c r="A76" s="86">
        <v>15</v>
      </c>
      <c r="B76" s="662" t="s">
        <v>195</v>
      </c>
      <c r="C76" s="492" t="s">
        <v>19</v>
      </c>
      <c r="D76" s="86">
        <v>3132</v>
      </c>
      <c r="E76" s="484"/>
      <c r="F76" s="211"/>
      <c r="G76" s="663">
        <f>SUM(G77:G78)</f>
        <v>30000</v>
      </c>
      <c r="H76" s="29">
        <f>SUM(H77:H78)</f>
        <v>0</v>
      </c>
      <c r="I76" s="69">
        <f>SUM(I77:I78)</f>
        <v>0</v>
      </c>
      <c r="J76" s="69">
        <f>SUM(J77:J78)</f>
        <v>30000</v>
      </c>
      <c r="K76" s="663">
        <f>SUM(K77:K78)</f>
        <v>0</v>
      </c>
      <c r="L76" s="500"/>
      <c r="M76" s="9">
        <v>3800000</v>
      </c>
      <c r="N76" s="7"/>
      <c r="O76" s="7"/>
    </row>
    <row r="77" spans="1:16" ht="15.95" customHeight="1" x14ac:dyDescent="0.3">
      <c r="A77" s="87"/>
      <c r="B77" s="287" t="s">
        <v>49</v>
      </c>
      <c r="C77" s="478"/>
      <c r="D77" s="285"/>
      <c r="E77" s="501"/>
      <c r="F77" s="212"/>
      <c r="G77" s="273">
        <f>SUM(H77:K77)</f>
        <v>30000</v>
      </c>
      <c r="H77" s="273"/>
      <c r="I77" s="273"/>
      <c r="J77" s="273">
        <v>30000</v>
      </c>
      <c r="K77" s="273"/>
      <c r="L77" s="53" t="s">
        <v>50</v>
      </c>
      <c r="M77" s="9"/>
      <c r="N77" s="7"/>
      <c r="O77" s="7"/>
    </row>
    <row r="78" spans="1:16" ht="15.95" customHeight="1" x14ac:dyDescent="0.3">
      <c r="A78" s="89"/>
      <c r="B78" s="257" t="s">
        <v>51</v>
      </c>
      <c r="C78" s="286"/>
      <c r="D78" s="288"/>
      <c r="E78" s="289"/>
      <c r="F78" s="213"/>
      <c r="G78" s="274">
        <f>SUM(H78:K78)</f>
        <v>0</v>
      </c>
      <c r="H78" s="274"/>
      <c r="I78" s="274"/>
      <c r="J78" s="274"/>
      <c r="K78" s="274"/>
      <c r="L78" s="55" t="s">
        <v>52</v>
      </c>
      <c r="M78" s="9"/>
      <c r="N78" s="7"/>
      <c r="O78" s="7"/>
    </row>
    <row r="79" spans="1:16" ht="31.5" x14ac:dyDescent="0.3">
      <c r="A79" s="87">
        <v>16</v>
      </c>
      <c r="B79" s="665" t="s">
        <v>414</v>
      </c>
      <c r="C79" s="502" t="s">
        <v>19</v>
      </c>
      <c r="D79" s="87">
        <v>3132</v>
      </c>
      <c r="E79" s="501"/>
      <c r="F79" s="212"/>
      <c r="G79" s="663">
        <f>SUM(G80:G81)</f>
        <v>205000</v>
      </c>
      <c r="H79" s="29">
        <f>SUM(H80:H81)</f>
        <v>0</v>
      </c>
      <c r="I79" s="69">
        <f>SUM(I80:I81)</f>
        <v>58800</v>
      </c>
      <c r="J79" s="663">
        <f>SUM(J80:J81)</f>
        <v>146200</v>
      </c>
      <c r="K79" s="69">
        <f>SUM(K80:K81)</f>
        <v>0</v>
      </c>
      <c r="L79" s="284"/>
      <c r="M79" s="9">
        <v>305000</v>
      </c>
      <c r="N79" s="7">
        <v>100000</v>
      </c>
      <c r="O79" s="7"/>
    </row>
    <row r="80" spans="1:16" ht="15.95" customHeight="1" x14ac:dyDescent="0.3">
      <c r="A80" s="87"/>
      <c r="B80" s="287" t="s">
        <v>49</v>
      </c>
      <c r="C80" s="478"/>
      <c r="D80" s="285"/>
      <c r="E80" s="501"/>
      <c r="F80" s="212"/>
      <c r="G80" s="273">
        <f>SUM(H80:K80)</f>
        <v>201800</v>
      </c>
      <c r="H80" s="273"/>
      <c r="I80" s="273">
        <v>58800</v>
      </c>
      <c r="J80" s="273">
        <v>143000</v>
      </c>
      <c r="K80" s="273">
        <v>0</v>
      </c>
      <c r="L80" s="53" t="s">
        <v>50</v>
      </c>
      <c r="M80" s="9"/>
      <c r="N80" s="7"/>
      <c r="O80" s="7"/>
    </row>
    <row r="81" spans="1:15" ht="15.95" customHeight="1" x14ac:dyDescent="0.3">
      <c r="A81" s="89"/>
      <c r="B81" s="257" t="s">
        <v>51</v>
      </c>
      <c r="C81" s="478"/>
      <c r="D81" s="285"/>
      <c r="E81" s="501"/>
      <c r="F81" s="212"/>
      <c r="G81" s="274">
        <f>SUM(H81:K81)</f>
        <v>3200</v>
      </c>
      <c r="H81" s="274"/>
      <c r="I81" s="274"/>
      <c r="J81" s="274">
        <v>3200</v>
      </c>
      <c r="K81" s="274"/>
      <c r="L81" s="55" t="s">
        <v>52</v>
      </c>
      <c r="M81" s="9"/>
      <c r="N81" s="7"/>
      <c r="O81" s="7"/>
    </row>
    <row r="82" spans="1:15" ht="31.5" x14ac:dyDescent="0.3">
      <c r="A82" s="86">
        <v>17</v>
      </c>
      <c r="B82" s="662" t="s">
        <v>196</v>
      </c>
      <c r="C82" s="492" t="s">
        <v>19</v>
      </c>
      <c r="D82" s="86">
        <v>3132</v>
      </c>
      <c r="E82" s="473"/>
      <c r="F82" s="211"/>
      <c r="G82" s="663">
        <f>SUM(G83:G84)</f>
        <v>46000</v>
      </c>
      <c r="H82" s="29">
        <f>SUM(H83:H84)</f>
        <v>0</v>
      </c>
      <c r="I82" s="29">
        <f>SUM(I83:I84)</f>
        <v>0</v>
      </c>
      <c r="J82" s="663">
        <f>SUM(J83:J84)</f>
        <v>46000</v>
      </c>
      <c r="K82" s="29">
        <f>SUM(K83:K84)</f>
        <v>0</v>
      </c>
      <c r="L82" s="474"/>
      <c r="M82" s="9">
        <v>150000</v>
      </c>
      <c r="N82" s="7">
        <v>104000</v>
      </c>
      <c r="O82" s="7"/>
    </row>
    <row r="83" spans="1:15" ht="15.95" customHeight="1" x14ac:dyDescent="0.3">
      <c r="A83" s="87"/>
      <c r="B83" s="287" t="s">
        <v>49</v>
      </c>
      <c r="C83" s="485"/>
      <c r="D83" s="477"/>
      <c r="E83" s="478"/>
      <c r="F83" s="212"/>
      <c r="G83" s="273">
        <f>SUM(H83:K83)</f>
        <v>46000</v>
      </c>
      <c r="H83" s="273"/>
      <c r="I83" s="273"/>
      <c r="J83" s="273">
        <v>46000</v>
      </c>
      <c r="K83" s="273"/>
      <c r="L83" s="53" t="s">
        <v>46</v>
      </c>
      <c r="M83" s="9"/>
      <c r="N83" s="7"/>
      <c r="O83" s="7"/>
    </row>
    <row r="84" spans="1:15" ht="15.95" customHeight="1" x14ac:dyDescent="0.3">
      <c r="A84" s="89"/>
      <c r="B84" s="257" t="s">
        <v>51</v>
      </c>
      <c r="C84" s="286"/>
      <c r="D84" s="288"/>
      <c r="E84" s="289"/>
      <c r="F84" s="213"/>
      <c r="G84" s="274">
        <f>SUM(H84:K84)</f>
        <v>0</v>
      </c>
      <c r="H84" s="274"/>
      <c r="I84" s="274"/>
      <c r="J84" s="273">
        <v>0</v>
      </c>
      <c r="K84" s="274"/>
      <c r="L84" s="55" t="s">
        <v>52</v>
      </c>
      <c r="M84" s="9"/>
      <c r="N84" s="7"/>
      <c r="O84" s="7"/>
    </row>
    <row r="85" spans="1:15" ht="35.1" customHeight="1" x14ac:dyDescent="0.3">
      <c r="A85" s="86">
        <v>18</v>
      </c>
      <c r="B85" s="483" t="s">
        <v>370</v>
      </c>
      <c r="C85" s="492" t="s">
        <v>19</v>
      </c>
      <c r="D85" s="86">
        <v>3132</v>
      </c>
      <c r="E85" s="473"/>
      <c r="F85" s="211"/>
      <c r="G85" s="69">
        <f>SUM(G86:G87)</f>
        <v>659194</v>
      </c>
      <c r="H85" s="29">
        <f>SUM(H86:H87)</f>
        <v>0</v>
      </c>
      <c r="I85" s="108">
        <f>SUM(I86:I87)</f>
        <v>0</v>
      </c>
      <c r="J85" s="69">
        <f>SUM(J86:J87)</f>
        <v>342594</v>
      </c>
      <c r="K85" s="402">
        <f>SUM(K86:K87)</f>
        <v>316600</v>
      </c>
      <c r="L85" s="474"/>
      <c r="M85" s="9"/>
      <c r="N85" s="7"/>
      <c r="O85" s="7"/>
    </row>
    <row r="86" spans="1:15" ht="17.100000000000001" customHeight="1" x14ac:dyDescent="0.3">
      <c r="A86" s="87"/>
      <c r="B86" s="287" t="s">
        <v>49</v>
      </c>
      <c r="C86" s="485"/>
      <c r="D86" s="477"/>
      <c r="E86" s="478"/>
      <c r="F86" s="212"/>
      <c r="G86" s="273">
        <f>SUM(H86:K86)</f>
        <v>652694</v>
      </c>
      <c r="H86" s="273"/>
      <c r="I86" s="503"/>
      <c r="J86" s="607">
        <v>336094</v>
      </c>
      <c r="K86" s="403">
        <v>316600</v>
      </c>
      <c r="L86" s="53" t="s">
        <v>752</v>
      </c>
      <c r="M86" s="9"/>
      <c r="N86" s="7"/>
      <c r="O86" s="7"/>
    </row>
    <row r="87" spans="1:15" ht="17.100000000000001" customHeight="1" x14ac:dyDescent="0.3">
      <c r="A87" s="87"/>
      <c r="B87" s="287" t="s">
        <v>51</v>
      </c>
      <c r="C87" s="478"/>
      <c r="D87" s="285"/>
      <c r="E87" s="501"/>
      <c r="F87" s="212"/>
      <c r="G87" s="273">
        <f>SUM(H87:K87)</f>
        <v>6500</v>
      </c>
      <c r="H87" s="273"/>
      <c r="I87" s="503"/>
      <c r="J87" s="273">
        <v>6500</v>
      </c>
      <c r="K87" s="403"/>
      <c r="L87" s="53" t="s">
        <v>52</v>
      </c>
      <c r="M87" s="9"/>
      <c r="N87" s="7"/>
      <c r="O87" s="7"/>
    </row>
    <row r="88" spans="1:15" ht="50.1" customHeight="1" x14ac:dyDescent="0.3">
      <c r="A88" s="72">
        <v>19</v>
      </c>
      <c r="B88" s="200" t="s">
        <v>425</v>
      </c>
      <c r="C88" s="504" t="s">
        <v>19</v>
      </c>
      <c r="D88" s="72">
        <v>3132</v>
      </c>
      <c r="E88" s="504"/>
      <c r="F88" s="210"/>
      <c r="G88" s="410">
        <f>SUM(H88:K88)</f>
        <v>15000</v>
      </c>
      <c r="H88" s="411">
        <v>0</v>
      </c>
      <c r="I88" s="411">
        <v>0</v>
      </c>
      <c r="J88" s="411">
        <v>0</v>
      </c>
      <c r="K88" s="410">
        <v>15000</v>
      </c>
      <c r="L88" s="18" t="s">
        <v>64</v>
      </c>
      <c r="M88" s="9"/>
      <c r="N88" s="7"/>
      <c r="O88" s="7"/>
    </row>
    <row r="89" spans="1:15" ht="35.1" customHeight="1" x14ac:dyDescent="0.3">
      <c r="A89" s="86">
        <v>20</v>
      </c>
      <c r="B89" s="483" t="s">
        <v>371</v>
      </c>
      <c r="C89" s="492" t="s">
        <v>19</v>
      </c>
      <c r="D89" s="86">
        <v>3132</v>
      </c>
      <c r="E89" s="473"/>
      <c r="F89" s="211"/>
      <c r="G89" s="69">
        <f>SUM(G90:G91)</f>
        <v>885806</v>
      </c>
      <c r="H89" s="29">
        <f>SUM(H90:H91)</f>
        <v>0</v>
      </c>
      <c r="I89" s="69">
        <f>SUM(I90:I91)</f>
        <v>0</v>
      </c>
      <c r="J89" s="69">
        <f>SUM(J90:J91)</f>
        <v>185316</v>
      </c>
      <c r="K89" s="69">
        <f>SUM(K90:K91)</f>
        <v>700490</v>
      </c>
      <c r="L89" s="474"/>
      <c r="M89" s="9"/>
      <c r="N89" s="7"/>
      <c r="O89" s="7"/>
    </row>
    <row r="90" spans="1:15" x14ac:dyDescent="0.3">
      <c r="A90" s="87"/>
      <c r="B90" s="287" t="s">
        <v>49</v>
      </c>
      <c r="C90" s="485"/>
      <c r="D90" s="477"/>
      <c r="E90" s="478"/>
      <c r="F90" s="212"/>
      <c r="G90" s="273">
        <f>I90+J90+K90</f>
        <v>877506</v>
      </c>
      <c r="H90" s="273"/>
      <c r="I90" s="273"/>
      <c r="J90" s="499">
        <v>183316</v>
      </c>
      <c r="K90" s="273">
        <v>694190</v>
      </c>
      <c r="L90" s="53" t="s">
        <v>753</v>
      </c>
      <c r="M90" s="9"/>
      <c r="N90" s="7"/>
      <c r="O90" s="7"/>
    </row>
    <row r="91" spans="1:15" ht="15.95" customHeight="1" x14ac:dyDescent="0.3">
      <c r="A91" s="89"/>
      <c r="B91" s="257" t="s">
        <v>51</v>
      </c>
      <c r="C91" s="286"/>
      <c r="D91" s="288"/>
      <c r="E91" s="289"/>
      <c r="F91" s="213"/>
      <c r="G91" s="273">
        <f>SUM(H91:K91)</f>
        <v>8300</v>
      </c>
      <c r="H91" s="274"/>
      <c r="I91" s="274"/>
      <c r="J91" s="274">
        <v>2000</v>
      </c>
      <c r="K91" s="274">
        <v>6300</v>
      </c>
      <c r="L91" s="55" t="s">
        <v>52</v>
      </c>
      <c r="M91" s="9"/>
      <c r="N91" s="7"/>
      <c r="O91" s="7"/>
    </row>
    <row r="92" spans="1:15" ht="35.1" customHeight="1" x14ac:dyDescent="0.3">
      <c r="A92" s="87">
        <v>21</v>
      </c>
      <c r="B92" s="483" t="s">
        <v>372</v>
      </c>
      <c r="C92" s="492" t="s">
        <v>19</v>
      </c>
      <c r="D92" s="86">
        <v>3132</v>
      </c>
      <c r="E92" s="473"/>
      <c r="F92" s="211"/>
      <c r="G92" s="69">
        <f>SUM(G93:G94)</f>
        <v>157000</v>
      </c>
      <c r="H92" s="29">
        <f>SUM(H93:H94)</f>
        <v>0</v>
      </c>
      <c r="I92" s="69">
        <f>SUM(I93:I94)</f>
        <v>0</v>
      </c>
      <c r="J92" s="74">
        <f>SUM(J93:J94)</f>
        <v>157000</v>
      </c>
      <c r="K92" s="29">
        <f>SUM(K93:K94)</f>
        <v>0</v>
      </c>
      <c r="L92" s="474"/>
      <c r="M92" s="9"/>
      <c r="N92" s="7"/>
      <c r="O92" s="7"/>
    </row>
    <row r="93" spans="1:15" ht="15.95" customHeight="1" x14ac:dyDescent="0.3">
      <c r="A93" s="87"/>
      <c r="B93" s="287" t="s">
        <v>49</v>
      </c>
      <c r="C93" s="485"/>
      <c r="D93" s="477"/>
      <c r="E93" s="478"/>
      <c r="F93" s="212"/>
      <c r="G93" s="273">
        <f>SUM(H93:K93)</f>
        <v>155500</v>
      </c>
      <c r="H93" s="273"/>
      <c r="I93" s="273"/>
      <c r="J93" s="499">
        <v>155500</v>
      </c>
      <c r="K93" s="273"/>
      <c r="L93" s="53" t="s">
        <v>264</v>
      </c>
      <c r="M93" s="9"/>
      <c r="N93" s="7"/>
      <c r="O93" s="7"/>
    </row>
    <row r="94" spans="1:15" ht="15.95" customHeight="1" x14ac:dyDescent="0.3">
      <c r="A94" s="87"/>
      <c r="B94" s="257" t="s">
        <v>51</v>
      </c>
      <c r="C94" s="286"/>
      <c r="D94" s="288"/>
      <c r="E94" s="289"/>
      <c r="F94" s="213"/>
      <c r="G94" s="273">
        <f>SUM(H94:K94)</f>
        <v>1500</v>
      </c>
      <c r="H94" s="274"/>
      <c r="I94" s="274"/>
      <c r="J94" s="274">
        <v>1500</v>
      </c>
      <c r="K94" s="274"/>
      <c r="L94" s="55" t="s">
        <v>52</v>
      </c>
      <c r="M94" s="9"/>
      <c r="N94" s="7"/>
      <c r="O94" s="7"/>
    </row>
    <row r="95" spans="1:15" ht="35.1" customHeight="1" x14ac:dyDescent="0.3">
      <c r="A95" s="86">
        <v>22</v>
      </c>
      <c r="B95" s="662" t="s">
        <v>377</v>
      </c>
      <c r="C95" s="492" t="s">
        <v>19</v>
      </c>
      <c r="D95" s="86">
        <v>3132</v>
      </c>
      <c r="E95" s="473"/>
      <c r="F95" s="211"/>
      <c r="G95" s="663">
        <f>SUM(G96:G97)</f>
        <v>85600</v>
      </c>
      <c r="H95" s="29">
        <f>SUM(H96:H97)</f>
        <v>0</v>
      </c>
      <c r="I95" s="29">
        <f>SUM(I96:I97)</f>
        <v>0</v>
      </c>
      <c r="J95" s="666">
        <f>SUM(J96:J97)</f>
        <v>85600</v>
      </c>
      <c r="K95" s="29">
        <f>SUM(K96:K97)</f>
        <v>0</v>
      </c>
      <c r="L95" s="474"/>
      <c r="M95" s="9">
        <v>700000</v>
      </c>
      <c r="N95" s="7">
        <v>614400</v>
      </c>
      <c r="O95" s="7"/>
    </row>
    <row r="96" spans="1:15" ht="15.95" customHeight="1" x14ac:dyDescent="0.3">
      <c r="A96" s="87"/>
      <c r="B96" s="287" t="s">
        <v>49</v>
      </c>
      <c r="C96" s="485"/>
      <c r="D96" s="477"/>
      <c r="E96" s="478"/>
      <c r="F96" s="212"/>
      <c r="G96" s="273">
        <f>SUM(H96:K96)</f>
        <v>79100</v>
      </c>
      <c r="H96" s="273"/>
      <c r="I96" s="273"/>
      <c r="J96" s="499">
        <v>79100</v>
      </c>
      <c r="K96" s="273">
        <v>0</v>
      </c>
      <c r="L96" s="53" t="s">
        <v>50</v>
      </c>
      <c r="M96" s="9"/>
      <c r="N96" s="7"/>
      <c r="O96" s="7"/>
    </row>
    <row r="97" spans="1:21" ht="15.95" customHeight="1" x14ac:dyDescent="0.3">
      <c r="A97" s="89"/>
      <c r="B97" s="257" t="s">
        <v>51</v>
      </c>
      <c r="C97" s="286"/>
      <c r="D97" s="288"/>
      <c r="E97" s="289"/>
      <c r="F97" s="213"/>
      <c r="G97" s="273">
        <f>SUM(H97:K97)</f>
        <v>6500</v>
      </c>
      <c r="H97" s="274"/>
      <c r="I97" s="274"/>
      <c r="J97" s="274">
        <v>6500</v>
      </c>
      <c r="K97" s="274"/>
      <c r="L97" s="55" t="s">
        <v>52</v>
      </c>
      <c r="M97" s="9"/>
      <c r="N97" s="7"/>
      <c r="O97" s="7"/>
    </row>
    <row r="98" spans="1:21" ht="35.1" customHeight="1" x14ac:dyDescent="0.3">
      <c r="A98" s="87">
        <v>23</v>
      </c>
      <c r="B98" s="483" t="s">
        <v>378</v>
      </c>
      <c r="C98" s="492" t="s">
        <v>19</v>
      </c>
      <c r="D98" s="86">
        <v>3132</v>
      </c>
      <c r="E98" s="473"/>
      <c r="F98" s="211"/>
      <c r="G98" s="69">
        <f>SUM(G99:G100)</f>
        <v>730000</v>
      </c>
      <c r="H98" s="29">
        <f>SUM(H99:H100)</f>
        <v>0</v>
      </c>
      <c r="I98" s="29">
        <f>SUM(I99:I100)</f>
        <v>0</v>
      </c>
      <c r="J98" s="29">
        <f>SUM(J99:J100)</f>
        <v>730000</v>
      </c>
      <c r="K98" s="29">
        <f>SUM(K99:K100)</f>
        <v>0</v>
      </c>
      <c r="L98" s="474"/>
      <c r="M98" s="9"/>
      <c r="N98" s="7"/>
      <c r="O98" s="7"/>
    </row>
    <row r="99" spans="1:21" ht="15.95" customHeight="1" x14ac:dyDescent="0.3">
      <c r="A99" s="87"/>
      <c r="B99" s="287" t="s">
        <v>49</v>
      </c>
      <c r="C99" s="485"/>
      <c r="D99" s="477"/>
      <c r="E99" s="478"/>
      <c r="F99" s="212"/>
      <c r="G99" s="273">
        <f>SUM(H99:K99)</f>
        <v>724000</v>
      </c>
      <c r="H99" s="273"/>
      <c r="I99" s="273"/>
      <c r="J99" s="499">
        <v>724000</v>
      </c>
      <c r="K99" s="273"/>
      <c r="L99" s="53" t="s">
        <v>65</v>
      </c>
      <c r="M99" s="9"/>
      <c r="N99" s="7"/>
      <c r="O99" s="7"/>
    </row>
    <row r="100" spans="1:21" ht="15.95" customHeight="1" x14ac:dyDescent="0.3">
      <c r="A100" s="87"/>
      <c r="B100" s="257" t="s">
        <v>51</v>
      </c>
      <c r="C100" s="286"/>
      <c r="D100" s="288"/>
      <c r="E100" s="289"/>
      <c r="F100" s="213"/>
      <c r="G100" s="273">
        <f>SUM(H100:K100)</f>
        <v>6000</v>
      </c>
      <c r="H100" s="274"/>
      <c r="I100" s="274"/>
      <c r="J100" s="274">
        <v>6000</v>
      </c>
      <c r="K100" s="274"/>
      <c r="L100" s="55" t="s">
        <v>52</v>
      </c>
      <c r="M100" s="9"/>
      <c r="N100" s="7"/>
      <c r="O100" s="7"/>
    </row>
    <row r="101" spans="1:21" ht="29.25" customHeight="1" x14ac:dyDescent="0.3">
      <c r="A101" s="86">
        <v>24</v>
      </c>
      <c r="B101" s="662" t="s">
        <v>424</v>
      </c>
      <c r="C101" s="492" t="s">
        <v>19</v>
      </c>
      <c r="D101" s="86">
        <v>3132</v>
      </c>
      <c r="E101" s="473"/>
      <c r="F101" s="211"/>
      <c r="G101" s="663">
        <f>SUM(G102:G103)</f>
        <v>1074400</v>
      </c>
      <c r="H101" s="29">
        <f>SUM(H102:H103)</f>
        <v>0</v>
      </c>
      <c r="I101" s="29">
        <f>SUM(I102:I103)</f>
        <v>0</v>
      </c>
      <c r="J101" s="663">
        <f>SUM(J102:J103)</f>
        <v>818490</v>
      </c>
      <c r="K101" s="663">
        <f>SUM(K102:K103)</f>
        <v>255910</v>
      </c>
      <c r="L101" s="474"/>
      <c r="M101" s="9">
        <v>700000</v>
      </c>
      <c r="N101" s="7"/>
      <c r="O101" s="7">
        <v>374000</v>
      </c>
    </row>
    <row r="102" spans="1:21" ht="15.95" customHeight="1" x14ac:dyDescent="0.3">
      <c r="A102" s="87"/>
      <c r="B102" s="287" t="s">
        <v>49</v>
      </c>
      <c r="C102" s="485"/>
      <c r="D102" s="477"/>
      <c r="E102" s="478"/>
      <c r="F102" s="212"/>
      <c r="G102" s="273">
        <f>SUM(H102:K102)</f>
        <v>1068600</v>
      </c>
      <c r="H102" s="273"/>
      <c r="I102" s="273"/>
      <c r="J102" s="499">
        <v>813190</v>
      </c>
      <c r="K102" s="273">
        <v>255410</v>
      </c>
      <c r="L102" s="53" t="s">
        <v>66</v>
      </c>
      <c r="M102" s="9"/>
      <c r="N102" s="7"/>
      <c r="O102" s="7"/>
    </row>
    <row r="103" spans="1:21" ht="17.100000000000001" customHeight="1" x14ac:dyDescent="0.3">
      <c r="A103" s="89"/>
      <c r="B103" s="257" t="s">
        <v>51</v>
      </c>
      <c r="C103" s="286"/>
      <c r="D103" s="288"/>
      <c r="E103" s="289"/>
      <c r="F103" s="213"/>
      <c r="G103" s="273">
        <f>SUM(H103:K103)</f>
        <v>5800</v>
      </c>
      <c r="H103" s="274"/>
      <c r="I103" s="274"/>
      <c r="J103" s="274">
        <v>5300</v>
      </c>
      <c r="K103" s="274">
        <v>500</v>
      </c>
      <c r="L103" s="55" t="s">
        <v>52</v>
      </c>
      <c r="M103" s="9"/>
      <c r="N103" s="7"/>
      <c r="O103" s="7"/>
    </row>
    <row r="104" spans="1:21" ht="35.1" customHeight="1" x14ac:dyDescent="0.3">
      <c r="A104" s="86">
        <v>25</v>
      </c>
      <c r="B104" s="662" t="s">
        <v>379</v>
      </c>
      <c r="C104" s="492" t="s">
        <v>19</v>
      </c>
      <c r="D104" s="86">
        <v>3132</v>
      </c>
      <c r="E104" s="473"/>
      <c r="F104" s="211"/>
      <c r="G104" s="663">
        <f>SUM(G105:G106)</f>
        <v>610000</v>
      </c>
      <c r="H104" s="29">
        <f>SUM(H105:H106)</f>
        <v>0</v>
      </c>
      <c r="I104" s="29">
        <f>SUM(I105:I106)</f>
        <v>0</v>
      </c>
      <c r="J104" s="29">
        <f>J105+J106</f>
        <v>610000</v>
      </c>
      <c r="K104" s="29">
        <v>0</v>
      </c>
      <c r="L104" s="474"/>
      <c r="M104" s="9">
        <v>640000</v>
      </c>
      <c r="N104" s="7">
        <v>30000</v>
      </c>
      <c r="O104" s="7"/>
    </row>
    <row r="105" spans="1:21" s="276" customFormat="1" ht="15.95" customHeight="1" x14ac:dyDescent="0.25">
      <c r="A105" s="87"/>
      <c r="B105" s="287" t="s">
        <v>49</v>
      </c>
      <c r="C105" s="485"/>
      <c r="D105" s="477"/>
      <c r="E105" s="478"/>
      <c r="F105" s="212"/>
      <c r="G105" s="273">
        <f>SUM(H105:K105)</f>
        <v>604900</v>
      </c>
      <c r="H105" s="273"/>
      <c r="I105" s="273"/>
      <c r="J105" s="499">
        <v>604900</v>
      </c>
      <c r="K105" s="273"/>
      <c r="L105" s="53" t="s">
        <v>67</v>
      </c>
      <c r="M105" s="634"/>
      <c r="P105" s="275"/>
      <c r="Q105" s="275"/>
      <c r="R105" s="275"/>
      <c r="S105" s="275"/>
      <c r="T105" s="275"/>
      <c r="U105" s="275"/>
    </row>
    <row r="106" spans="1:21" s="276" customFormat="1" ht="15.95" customHeight="1" x14ac:dyDescent="0.25">
      <c r="A106" s="89"/>
      <c r="B106" s="257" t="s">
        <v>51</v>
      </c>
      <c r="C106" s="286"/>
      <c r="D106" s="288"/>
      <c r="E106" s="289"/>
      <c r="F106" s="213"/>
      <c r="G106" s="273">
        <f>SUM(H106:K106)</f>
        <v>5100</v>
      </c>
      <c r="H106" s="274"/>
      <c r="I106" s="274"/>
      <c r="J106" s="274">
        <v>5100</v>
      </c>
      <c r="K106" s="274"/>
      <c r="L106" s="55" t="s">
        <v>52</v>
      </c>
      <c r="M106" s="634"/>
      <c r="P106" s="275"/>
      <c r="Q106" s="275"/>
      <c r="R106" s="275"/>
      <c r="S106" s="275"/>
      <c r="T106" s="275"/>
      <c r="U106" s="275"/>
    </row>
    <row r="107" spans="1:21" ht="35.1" customHeight="1" x14ac:dyDescent="0.3">
      <c r="A107" s="86">
        <v>26</v>
      </c>
      <c r="B107" s="662" t="s">
        <v>305</v>
      </c>
      <c r="C107" s="492" t="s">
        <v>19</v>
      </c>
      <c r="D107" s="86">
        <v>3132</v>
      </c>
      <c r="E107" s="473"/>
      <c r="F107" s="211"/>
      <c r="G107" s="663">
        <f>SUM(G108:G109)</f>
        <v>1152500</v>
      </c>
      <c r="H107" s="29">
        <f>SUM(H108:H109)</f>
        <v>0</v>
      </c>
      <c r="I107" s="29">
        <f>SUM(I108:I109)</f>
        <v>0</v>
      </c>
      <c r="J107" s="29">
        <f>J108+J109</f>
        <v>600500</v>
      </c>
      <c r="K107" s="29">
        <f>K108+K109</f>
        <v>552000</v>
      </c>
      <c r="L107" s="474"/>
      <c r="M107" s="9">
        <v>740500</v>
      </c>
      <c r="N107" s="7">
        <v>420000</v>
      </c>
      <c r="O107" s="7"/>
    </row>
    <row r="108" spans="1:21" s="276" customFormat="1" ht="15.95" customHeight="1" x14ac:dyDescent="0.25">
      <c r="A108" s="87"/>
      <c r="B108" s="287" t="s">
        <v>49</v>
      </c>
      <c r="C108" s="485"/>
      <c r="D108" s="477"/>
      <c r="E108" s="478"/>
      <c r="F108" s="212"/>
      <c r="G108" s="273">
        <f>SUM(H108:K108)</f>
        <v>1147500</v>
      </c>
      <c r="H108" s="273"/>
      <c r="I108" s="273"/>
      <c r="J108" s="499">
        <v>600500</v>
      </c>
      <c r="K108" s="273">
        <v>547000</v>
      </c>
      <c r="L108" s="53" t="s">
        <v>411</v>
      </c>
      <c r="M108" s="634"/>
      <c r="P108" s="275"/>
      <c r="Q108" s="275"/>
      <c r="R108" s="275"/>
      <c r="S108" s="275"/>
      <c r="T108" s="275"/>
      <c r="U108" s="275"/>
    </row>
    <row r="109" spans="1:21" s="276" customFormat="1" ht="15.95" customHeight="1" x14ac:dyDescent="0.25">
      <c r="A109" s="89"/>
      <c r="B109" s="257" t="s">
        <v>51</v>
      </c>
      <c r="C109" s="286"/>
      <c r="D109" s="288"/>
      <c r="E109" s="289"/>
      <c r="F109" s="213"/>
      <c r="G109" s="273">
        <f>SUM(H109:K109)</f>
        <v>5000</v>
      </c>
      <c r="H109" s="274"/>
      <c r="I109" s="274"/>
      <c r="J109" s="274"/>
      <c r="K109" s="274">
        <v>5000</v>
      </c>
      <c r="L109" s="55" t="s">
        <v>52</v>
      </c>
      <c r="M109" s="634"/>
      <c r="P109" s="275"/>
      <c r="Q109" s="275"/>
      <c r="R109" s="275"/>
      <c r="S109" s="275"/>
      <c r="T109" s="275"/>
      <c r="U109" s="275"/>
    </row>
    <row r="110" spans="1:21" s="232" customFormat="1" ht="28.5" customHeight="1" x14ac:dyDescent="0.3">
      <c r="A110" s="34"/>
      <c r="B110" s="2" t="s">
        <v>74</v>
      </c>
      <c r="C110" s="290"/>
      <c r="D110" s="290"/>
      <c r="E110" s="291"/>
      <c r="F110" s="292"/>
      <c r="G110" s="162">
        <f>G34+G37+G40+G43+G46+G49+G52+G55+G58+G61+G64+G67+G70+G73+G76+G79+G82+G85+G88+G89+G92+G95+G98+G101+G104+G107</f>
        <v>14829000</v>
      </c>
      <c r="H110" s="162">
        <f>H34+H37+H40+H43+H46+H49+H52+H55+H58+H61+H64+H67+H70+H73+H76+H79+H82+H85+H88+H89+H92+H95+H98+H101+H104+H107</f>
        <v>0</v>
      </c>
      <c r="I110" s="162">
        <f>I34+I37+I40+I43+I46+I49+I52+I55+I58+I61+I64+I67+I70+I73+I76+I79+I82+I85+I88+I89+I92+I95+I98+I101+I104+I107</f>
        <v>1893000</v>
      </c>
      <c r="J110" s="162">
        <f>J34+J37+J40+J43+J46+J49+J52+J55+J58+J61+J64+J67+J70+J73+J76+J79+J82+J85+J88+J89+J92+J95+J98+J101+J104+J107</f>
        <v>8936000</v>
      </c>
      <c r="K110" s="162">
        <f>K34+K37+K40+K43+K46+K49+K52+K55+K58+K61+K64+K67+K70+K73+K76+K79+K82+K85+K88+K89+K92+K95+K98+K101+K104+K107</f>
        <v>4000000</v>
      </c>
      <c r="L110" s="34"/>
      <c r="M110" s="9"/>
      <c r="N110" s="9"/>
      <c r="O110" s="9"/>
      <c r="P110" s="181"/>
      <c r="Q110" s="181"/>
      <c r="R110" s="181"/>
      <c r="S110" s="181"/>
      <c r="T110" s="181"/>
      <c r="U110" s="181"/>
    </row>
    <row r="111" spans="1:21" s="9" customFormat="1" ht="27.75" customHeight="1" x14ac:dyDescent="0.3">
      <c r="A111" s="61"/>
      <c r="B111" s="21" t="s">
        <v>47</v>
      </c>
      <c r="C111" s="462"/>
      <c r="D111" s="462"/>
      <c r="E111" s="463"/>
      <c r="F111" s="170"/>
      <c r="G111" s="228">
        <f>G36+G39+G42+G45+G48+G51+G54+G57+G60+G63+G66+G69+G72+G75+G78+G81+G84+G87+G91+G94+G97+G100+G103+G106+G109</f>
        <v>119100</v>
      </c>
      <c r="H111" s="228">
        <f>H36+H39+H42+H45+H48+H51+H54+H57+H60+H63+H66+H69+H72+H75+H78+H81+H84+H87+H91+H94+H97+H100+H103+H106+H109</f>
        <v>0</v>
      </c>
      <c r="I111" s="228">
        <f>I36+I39+I42+I45+I48+I51+I54+I57+I60+I63+I66+I69+I72+I75+I78+I81+I84+I87+I91+I94+I97+I100+I103+I106+I109</f>
        <v>10000</v>
      </c>
      <c r="J111" s="228">
        <f>J36+J39+J42+J45+J48+J51+J54+J57+J60+J63+J66+J69+J72+J75+J78+J81+J84+J87+J91+J94+J97+J100+J103+J106+J109</f>
        <v>75800</v>
      </c>
      <c r="K111" s="228">
        <f>K36+K39+K42+K45+K48+K51+K54+K57+K60+K63+K66+K69+K72+K75+K78+K81+K84+K87+K91+K94+K97+K100+K103+K106+K109</f>
        <v>33300</v>
      </c>
      <c r="L111" s="61"/>
      <c r="P111" s="181"/>
      <c r="Q111" s="181"/>
      <c r="R111" s="181"/>
      <c r="S111" s="181"/>
      <c r="T111" s="181"/>
      <c r="U111" s="181"/>
    </row>
    <row r="112" spans="1:21" ht="21.95" customHeight="1" x14ac:dyDescent="0.3">
      <c r="A112" s="739" t="s">
        <v>14</v>
      </c>
      <c r="B112" s="740"/>
      <c r="C112" s="740"/>
      <c r="D112" s="740"/>
      <c r="E112" s="740"/>
      <c r="F112" s="740"/>
      <c r="G112" s="740"/>
      <c r="H112" s="740"/>
      <c r="I112" s="740"/>
      <c r="J112" s="740"/>
      <c r="K112" s="740"/>
      <c r="L112" s="741"/>
      <c r="M112" s="9"/>
      <c r="N112" s="7"/>
      <c r="O112" s="7"/>
    </row>
    <row r="113" spans="1:21" ht="35.1" customHeight="1" x14ac:dyDescent="0.3">
      <c r="A113" s="86">
        <v>1</v>
      </c>
      <c r="B113" s="483" t="s">
        <v>394</v>
      </c>
      <c r="C113" s="592">
        <v>170703</v>
      </c>
      <c r="D113" s="86">
        <v>3132</v>
      </c>
      <c r="E113" s="473"/>
      <c r="F113" s="211"/>
      <c r="G113" s="69">
        <f>SUM(G114:G115)</f>
        <v>200000</v>
      </c>
      <c r="H113" s="29">
        <f>SUM(H114:H115)</f>
        <v>0</v>
      </c>
      <c r="I113" s="29">
        <f>SUM(I114:I115)</f>
        <v>0</v>
      </c>
      <c r="J113" s="29">
        <f>SUM(J114+J115)</f>
        <v>200000</v>
      </c>
      <c r="K113" s="29">
        <v>0</v>
      </c>
      <c r="L113" s="474"/>
      <c r="M113" s="9"/>
      <c r="N113" s="7"/>
      <c r="O113" s="7"/>
    </row>
    <row r="114" spans="1:21" s="276" customFormat="1" ht="15.95" customHeight="1" x14ac:dyDescent="0.25">
      <c r="A114" s="87"/>
      <c r="B114" s="287" t="s">
        <v>49</v>
      </c>
      <c r="C114" s="485"/>
      <c r="D114" s="477"/>
      <c r="E114" s="478"/>
      <c r="F114" s="212"/>
      <c r="G114" s="273">
        <f>SUM(H114:K114)</f>
        <v>197000</v>
      </c>
      <c r="H114" s="273"/>
      <c r="I114" s="273"/>
      <c r="J114" s="499">
        <v>197000</v>
      </c>
      <c r="K114" s="273"/>
      <c r="L114" s="53" t="s">
        <v>46</v>
      </c>
      <c r="M114" s="634"/>
      <c r="P114" s="275"/>
      <c r="Q114" s="275"/>
      <c r="R114" s="275"/>
      <c r="S114" s="275"/>
      <c r="T114" s="275"/>
      <c r="U114" s="275"/>
    </row>
    <row r="115" spans="1:21" s="276" customFormat="1" ht="15.95" customHeight="1" x14ac:dyDescent="0.25">
      <c r="A115" s="89"/>
      <c r="B115" s="257" t="s">
        <v>51</v>
      </c>
      <c r="C115" s="286"/>
      <c r="D115" s="288"/>
      <c r="E115" s="289"/>
      <c r="F115" s="213"/>
      <c r="G115" s="273">
        <f>SUM(H115:K115)</f>
        <v>3000</v>
      </c>
      <c r="H115" s="274"/>
      <c r="I115" s="274"/>
      <c r="J115" s="274">
        <v>3000</v>
      </c>
      <c r="K115" s="274"/>
      <c r="L115" s="55" t="s">
        <v>52</v>
      </c>
      <c r="M115" s="634"/>
      <c r="P115" s="275"/>
      <c r="Q115" s="275"/>
      <c r="R115" s="275"/>
      <c r="S115" s="275"/>
      <c r="T115" s="275"/>
      <c r="U115" s="275"/>
    </row>
    <row r="116" spans="1:21" s="276" customFormat="1" x14ac:dyDescent="0.25">
      <c r="A116" s="89"/>
      <c r="B116" s="602" t="s">
        <v>74</v>
      </c>
      <c r="C116" s="286"/>
      <c r="D116" s="288"/>
      <c r="E116" s="289"/>
      <c r="F116" s="213"/>
      <c r="G116" s="410">
        <f>G113</f>
        <v>200000</v>
      </c>
      <c r="H116" s="410">
        <f>H113</f>
        <v>0</v>
      </c>
      <c r="I116" s="410">
        <f>I113</f>
        <v>0</v>
      </c>
      <c r="J116" s="410">
        <f>J113</f>
        <v>200000</v>
      </c>
      <c r="K116" s="410">
        <f>K113</f>
        <v>0</v>
      </c>
      <c r="L116" s="55"/>
      <c r="M116" s="634"/>
      <c r="P116" s="275"/>
      <c r="Q116" s="275"/>
      <c r="R116" s="275"/>
      <c r="S116" s="275"/>
      <c r="T116" s="275"/>
      <c r="U116" s="275"/>
    </row>
    <row r="117" spans="1:21" s="9" customFormat="1" ht="36" customHeight="1" x14ac:dyDescent="0.3">
      <c r="A117" s="464"/>
      <c r="B117" s="465" t="s">
        <v>381</v>
      </c>
      <c r="C117" s="466"/>
      <c r="D117" s="466"/>
      <c r="E117" s="467"/>
      <c r="F117" s="468"/>
      <c r="G117" s="469">
        <f>G31+G110+G116</f>
        <v>15466000</v>
      </c>
      <c r="H117" s="469">
        <f>H31+H110+H116</f>
        <v>0</v>
      </c>
      <c r="I117" s="469">
        <f>I31+I110+I116</f>
        <v>2100000</v>
      </c>
      <c r="J117" s="469">
        <f>J31+J110+J116</f>
        <v>9366000</v>
      </c>
      <c r="K117" s="469">
        <f>K31+K110+K116</f>
        <v>4000000</v>
      </c>
      <c r="L117" s="464"/>
      <c r="P117" s="181"/>
      <c r="Q117" s="181"/>
      <c r="R117" s="181"/>
      <c r="S117" s="181"/>
      <c r="T117" s="181"/>
      <c r="U117" s="181"/>
    </row>
    <row r="118" spans="1:21" s="9" customFormat="1" ht="29.25" customHeight="1" x14ac:dyDescent="0.3">
      <c r="A118" s="173"/>
      <c r="B118" s="332" t="s">
        <v>47</v>
      </c>
      <c r="C118" s="175"/>
      <c r="D118" s="176"/>
      <c r="E118" s="177"/>
      <c r="F118" s="176"/>
      <c r="G118" s="505">
        <f>G115+G111+G32</f>
        <v>126100</v>
      </c>
      <c r="H118" s="505">
        <f>H115+H111+H32</f>
        <v>0</v>
      </c>
      <c r="I118" s="505">
        <f>I115+I111+I32</f>
        <v>11000</v>
      </c>
      <c r="J118" s="505">
        <f>J115+J111+J32</f>
        <v>81800</v>
      </c>
      <c r="K118" s="505">
        <f>K115+K111+K32</f>
        <v>33300</v>
      </c>
      <c r="L118" s="178"/>
      <c r="P118" s="181"/>
      <c r="Q118" s="181"/>
      <c r="R118" s="181"/>
      <c r="S118" s="181"/>
      <c r="T118" s="181"/>
      <c r="U118" s="181"/>
    </row>
    <row r="119" spans="1:21" s="9" customFormat="1" hidden="1" x14ac:dyDescent="0.3">
      <c r="A119" s="179"/>
      <c r="B119" s="506"/>
      <c r="C119" s="388"/>
      <c r="D119" s="374"/>
      <c r="E119" s="373"/>
      <c r="F119" s="374"/>
      <c r="G119" s="507"/>
      <c r="H119" s="507"/>
      <c r="I119" s="507">
        <v>2100000</v>
      </c>
      <c r="J119" s="507">
        <v>8700000</v>
      </c>
      <c r="K119" s="507">
        <v>4000000</v>
      </c>
      <c r="L119" s="324"/>
      <c r="P119" s="181"/>
      <c r="Q119" s="181"/>
      <c r="R119" s="181"/>
      <c r="S119" s="181"/>
      <c r="T119" s="181"/>
      <c r="U119" s="181"/>
    </row>
    <row r="120" spans="1:21" s="9" customFormat="1" ht="26.25" x14ac:dyDescent="0.35">
      <c r="A120" s="383" t="s">
        <v>257</v>
      </c>
      <c r="B120" s="180"/>
      <c r="C120" s="180"/>
      <c r="D120" s="180"/>
      <c r="E120" s="735" t="s">
        <v>382</v>
      </c>
      <c r="F120" s="735"/>
      <c r="G120" s="735"/>
      <c r="H120" s="735"/>
      <c r="I120" s="735"/>
      <c r="J120" s="735"/>
      <c r="K120" s="735"/>
      <c r="L120" s="352"/>
      <c r="P120" s="181"/>
      <c r="Q120" s="181"/>
      <c r="R120" s="181"/>
      <c r="S120" s="181"/>
      <c r="T120" s="181"/>
      <c r="U120" s="181"/>
    </row>
    <row r="121" spans="1:21" s="9" customFormat="1" x14ac:dyDescent="0.3">
      <c r="A121" s="63"/>
      <c r="B121" s="305"/>
      <c r="C121" s="306"/>
      <c r="D121" s="306" t="s">
        <v>53</v>
      </c>
      <c r="E121" s="307"/>
      <c r="F121" s="63"/>
      <c r="G121" s="304"/>
      <c r="H121" s="308"/>
      <c r="I121" s="309"/>
      <c r="J121" s="110"/>
      <c r="K121" s="310"/>
      <c r="L121" s="311"/>
      <c r="M121" s="181"/>
    </row>
    <row r="122" spans="1:21" s="9" customFormat="1" ht="19.5" x14ac:dyDescent="0.3">
      <c r="A122" s="63"/>
      <c r="B122" s="305"/>
      <c r="C122" s="258"/>
      <c r="D122" s="258"/>
      <c r="E122" s="259"/>
      <c r="F122" s="260" t="s">
        <v>7</v>
      </c>
      <c r="G122" s="684">
        <v>15466000</v>
      </c>
      <c r="H122" s="685">
        <v>0</v>
      </c>
      <c r="I122" s="686">
        <v>2100000</v>
      </c>
      <c r="J122" s="684">
        <v>9366000</v>
      </c>
      <c r="K122" s="684">
        <v>4000000</v>
      </c>
      <c r="L122" s="262"/>
      <c r="M122" s="181"/>
    </row>
    <row r="123" spans="1:21" s="9" customFormat="1" x14ac:dyDescent="0.3">
      <c r="A123" s="63"/>
      <c r="B123" s="305"/>
      <c r="C123" s="258"/>
      <c r="D123" s="258"/>
      <c r="E123" s="259"/>
      <c r="F123" s="260"/>
      <c r="G123" s="263"/>
      <c r="H123" s="263"/>
      <c r="I123" s="263"/>
      <c r="J123" s="263"/>
      <c r="K123" s="263"/>
      <c r="L123" s="262"/>
      <c r="M123" s="181"/>
    </row>
    <row r="124" spans="1:21" s="9" customFormat="1" x14ac:dyDescent="0.3">
      <c r="A124" s="63"/>
      <c r="B124" s="305"/>
      <c r="C124" s="258"/>
      <c r="D124" s="258"/>
      <c r="E124" s="259"/>
      <c r="F124" s="260"/>
      <c r="G124" s="263">
        <f>G117-G122</f>
        <v>0</v>
      </c>
      <c r="H124" s="687"/>
      <c r="I124" s="688">
        <f>I117-I122</f>
        <v>0</v>
      </c>
      <c r="J124" s="263">
        <f>J117-J122</f>
        <v>0</v>
      </c>
      <c r="K124" s="689"/>
      <c r="L124" s="262"/>
      <c r="M124" s="181"/>
    </row>
    <row r="125" spans="1:21" s="9" customFormat="1" x14ac:dyDescent="0.3">
      <c r="C125" s="246"/>
      <c r="D125" s="201"/>
      <c r="E125" s="572"/>
      <c r="F125" s="570"/>
      <c r="G125" s="690">
        <v>152685</v>
      </c>
      <c r="H125" s="570"/>
      <c r="I125" s="691">
        <f>I122-I117</f>
        <v>0</v>
      </c>
      <c r="J125" s="312"/>
      <c r="K125" s="313"/>
      <c r="L125" s="313"/>
      <c r="M125" s="181"/>
    </row>
    <row r="126" spans="1:21" s="9" customFormat="1" x14ac:dyDescent="0.3">
      <c r="C126" s="246"/>
      <c r="D126" s="314"/>
      <c r="E126" s="315"/>
      <c r="F126" s="314"/>
      <c r="G126" s="316"/>
      <c r="H126" s="314"/>
      <c r="I126" s="570"/>
      <c r="J126" s="312">
        <v>2630125</v>
      </c>
      <c r="K126" s="313"/>
      <c r="L126" s="314"/>
      <c r="M126" s="181"/>
    </row>
    <row r="127" spans="1:21" s="9" customFormat="1" x14ac:dyDescent="0.3">
      <c r="C127" s="246"/>
      <c r="D127" s="314"/>
      <c r="E127" s="315"/>
      <c r="F127" s="314"/>
      <c r="G127" s="317"/>
      <c r="H127" s="314"/>
      <c r="I127" s="201"/>
      <c r="J127" s="312"/>
      <c r="K127" s="312">
        <v>4080000</v>
      </c>
      <c r="L127" s="314"/>
      <c r="M127" s="181"/>
    </row>
    <row r="128" spans="1:21" x14ac:dyDescent="0.3">
      <c r="C128" s="246"/>
      <c r="D128" s="314"/>
      <c r="E128" s="315"/>
      <c r="F128" s="314"/>
      <c r="G128" s="317" t="e">
        <f>G122-#REF!</f>
        <v>#REF!</v>
      </c>
      <c r="H128" s="317" t="e">
        <f>H122-#REF!</f>
        <v>#REF!</v>
      </c>
      <c r="I128" s="317" t="e">
        <f>I122-#REF!</f>
        <v>#REF!</v>
      </c>
      <c r="J128" s="317" t="e">
        <f>J122-#REF!</f>
        <v>#REF!</v>
      </c>
      <c r="K128" s="317" t="e">
        <f>K122-#REF!</f>
        <v>#REF!</v>
      </c>
      <c r="L128" s="314"/>
      <c r="N128" s="7"/>
      <c r="O128" s="7"/>
      <c r="P128" s="7"/>
      <c r="Q128" s="7"/>
      <c r="R128" s="7"/>
      <c r="S128" s="7"/>
      <c r="T128" s="7"/>
      <c r="U128" s="7"/>
    </row>
    <row r="129" spans="3:21" x14ac:dyDescent="0.3">
      <c r="C129" s="246"/>
      <c r="D129" s="314"/>
      <c r="E129" s="315"/>
      <c r="F129" s="314"/>
      <c r="G129" s="317"/>
      <c r="H129" s="314"/>
      <c r="I129" s="201"/>
      <c r="J129" s="312"/>
      <c r="K129" s="313"/>
      <c r="L129" s="314"/>
      <c r="N129" s="7"/>
      <c r="O129" s="7"/>
      <c r="P129" s="7"/>
      <c r="Q129" s="7"/>
      <c r="R129" s="7"/>
      <c r="S129" s="7"/>
      <c r="T129" s="7"/>
      <c r="U129" s="7"/>
    </row>
    <row r="130" spans="3:21" x14ac:dyDescent="0.3">
      <c r="C130" s="246"/>
      <c r="D130" s="314"/>
      <c r="E130" s="315"/>
      <c r="F130" s="314"/>
      <c r="G130" s="317"/>
      <c r="H130" s="738" t="s">
        <v>36</v>
      </c>
      <c r="I130" s="738" t="s">
        <v>37</v>
      </c>
      <c r="J130" s="738" t="s">
        <v>38</v>
      </c>
      <c r="K130" s="738" t="s">
        <v>39</v>
      </c>
      <c r="L130" s="314"/>
      <c r="N130" s="7"/>
      <c r="O130" s="7"/>
      <c r="P130" s="7"/>
      <c r="Q130" s="7"/>
      <c r="R130" s="7"/>
      <c r="S130" s="7"/>
      <c r="T130" s="7"/>
      <c r="U130" s="7"/>
    </row>
    <row r="131" spans="3:21" x14ac:dyDescent="0.3">
      <c r="C131" s="246"/>
      <c r="D131" s="314"/>
      <c r="E131" s="315"/>
      <c r="F131" s="314"/>
      <c r="G131" s="318">
        <f>H124+I124+J131</f>
        <v>0</v>
      </c>
      <c r="H131" s="738"/>
      <c r="I131" s="738"/>
      <c r="J131" s="738"/>
      <c r="K131" s="738"/>
      <c r="L131" s="319"/>
      <c r="N131" s="7"/>
      <c r="O131" s="7"/>
      <c r="P131" s="7"/>
      <c r="Q131" s="7"/>
      <c r="R131" s="7"/>
      <c r="S131" s="7"/>
      <c r="T131" s="7"/>
      <c r="U131" s="7"/>
    </row>
    <row r="132" spans="3:21" x14ac:dyDescent="0.3">
      <c r="C132" s="246"/>
      <c r="D132" s="264">
        <v>10116</v>
      </c>
      <c r="E132" s="320"/>
      <c r="F132" s="319"/>
      <c r="G132" s="321"/>
      <c r="H132" s="321"/>
      <c r="I132" s="321"/>
      <c r="J132" s="321"/>
      <c r="K132" s="321"/>
      <c r="L132" s="265">
        <f t="shared" ref="L132:L171" si="0">SUM(H132:K132)</f>
        <v>0</v>
      </c>
      <c r="N132" s="7"/>
      <c r="O132" s="7"/>
      <c r="P132" s="7"/>
      <c r="Q132" s="7"/>
      <c r="R132" s="7"/>
      <c r="S132" s="7"/>
      <c r="T132" s="7"/>
      <c r="U132" s="7"/>
    </row>
    <row r="133" spans="3:21" x14ac:dyDescent="0.3">
      <c r="C133" s="246"/>
      <c r="D133" s="264">
        <v>3132</v>
      </c>
      <c r="E133" s="203"/>
      <c r="F133" s="201"/>
      <c r="G133" s="322" t="e">
        <f>#REF!+#REF!</f>
        <v>#REF!</v>
      </c>
      <c r="H133" s="322" t="e">
        <f>#REF!+#REF!</f>
        <v>#REF!</v>
      </c>
      <c r="I133" s="322" t="e">
        <f>#REF!+#REF!</f>
        <v>#REF!</v>
      </c>
      <c r="J133" s="322" t="e">
        <f>#REF!+#REF!</f>
        <v>#REF!</v>
      </c>
      <c r="K133" s="322" t="e">
        <f>#REF!+#REF!</f>
        <v>#REF!</v>
      </c>
      <c r="L133" s="265" t="e">
        <f t="shared" si="0"/>
        <v>#REF!</v>
      </c>
      <c r="N133" s="7"/>
      <c r="O133" s="7"/>
      <c r="P133" s="7"/>
      <c r="Q133" s="7"/>
      <c r="R133" s="7"/>
      <c r="S133" s="7"/>
      <c r="T133" s="7"/>
      <c r="U133" s="7"/>
    </row>
    <row r="134" spans="3:21" x14ac:dyDescent="0.3">
      <c r="C134" s="246"/>
      <c r="D134" s="264">
        <v>100102</v>
      </c>
      <c r="E134" s="203"/>
      <c r="F134" s="201"/>
      <c r="G134" s="201"/>
      <c r="H134" s="201"/>
      <c r="I134" s="201"/>
      <c r="J134" s="201"/>
      <c r="K134" s="201"/>
      <c r="L134" s="265">
        <f t="shared" si="0"/>
        <v>0</v>
      </c>
      <c r="N134" s="7"/>
      <c r="O134" s="7"/>
      <c r="P134" s="7"/>
      <c r="Q134" s="7"/>
      <c r="R134" s="7"/>
      <c r="S134" s="7"/>
      <c r="T134" s="7"/>
      <c r="U134" s="7"/>
    </row>
    <row r="135" spans="3:21" x14ac:dyDescent="0.3">
      <c r="C135" s="246"/>
      <c r="D135" s="264">
        <v>3131</v>
      </c>
      <c r="E135" s="203"/>
      <c r="F135" s="201"/>
      <c r="G135" s="322">
        <f>'[2]Додаток 4'!G90</f>
        <v>1540617.2</v>
      </c>
      <c r="H135" s="322">
        <f>'[2]Додаток 4'!H90</f>
        <v>0</v>
      </c>
      <c r="I135" s="322">
        <f>'[2]Додаток 4'!I90</f>
        <v>595953</v>
      </c>
      <c r="J135" s="322">
        <f>'[2]Додаток 4'!J90</f>
        <v>944664.2</v>
      </c>
      <c r="K135" s="322">
        <f>'[2]Додаток 4'!K90</f>
        <v>0</v>
      </c>
      <c r="L135" s="265">
        <f t="shared" si="0"/>
        <v>1540617.2</v>
      </c>
      <c r="N135" s="7"/>
      <c r="O135" s="7"/>
      <c r="P135" s="7"/>
      <c r="Q135" s="7"/>
      <c r="R135" s="7"/>
      <c r="S135" s="7"/>
      <c r="T135" s="7"/>
      <c r="U135" s="7"/>
    </row>
    <row r="136" spans="3:21" x14ac:dyDescent="0.3">
      <c r="C136" s="246"/>
      <c r="D136" s="264">
        <v>100106</v>
      </c>
      <c r="E136" s="203"/>
      <c r="F136" s="201"/>
      <c r="G136" s="201"/>
      <c r="H136" s="201"/>
      <c r="I136" s="201"/>
      <c r="J136" s="201"/>
      <c r="K136" s="201"/>
      <c r="L136" s="265">
        <f t="shared" si="0"/>
        <v>0</v>
      </c>
      <c r="N136" s="7"/>
      <c r="O136" s="7"/>
      <c r="P136" s="7"/>
      <c r="Q136" s="7"/>
      <c r="R136" s="7"/>
      <c r="S136" s="7"/>
      <c r="T136" s="7"/>
      <c r="U136" s="7"/>
    </row>
    <row r="137" spans="3:21" hidden="1" x14ac:dyDescent="0.3">
      <c r="C137" s="246"/>
      <c r="D137" s="264">
        <v>3131</v>
      </c>
      <c r="E137" s="203"/>
      <c r="F137" s="201"/>
      <c r="G137" s="322">
        <f>'[2]Додаток 4'!G91</f>
        <v>117700</v>
      </c>
      <c r="H137" s="322">
        <f>'[2]Додаток 4'!H91</f>
        <v>0</v>
      </c>
      <c r="I137" s="322">
        <f>'[2]Додаток 4'!I91</f>
        <v>0</v>
      </c>
      <c r="J137" s="322">
        <f>'[2]Додаток 4'!J91</f>
        <v>117700</v>
      </c>
      <c r="K137" s="322">
        <f>'[2]Додаток 4'!K91</f>
        <v>0</v>
      </c>
      <c r="L137" s="265">
        <f t="shared" si="0"/>
        <v>117700</v>
      </c>
      <c r="N137" s="7"/>
      <c r="O137" s="7"/>
      <c r="P137" s="7"/>
      <c r="Q137" s="7"/>
      <c r="R137" s="7"/>
      <c r="S137" s="7"/>
      <c r="T137" s="7"/>
      <c r="U137" s="7"/>
    </row>
    <row r="138" spans="3:21" hidden="1" x14ac:dyDescent="0.3">
      <c r="C138" s="246"/>
      <c r="D138" s="264">
        <v>100201</v>
      </c>
      <c r="E138" s="203"/>
      <c r="F138" s="201"/>
      <c r="G138" s="201"/>
      <c r="H138" s="201"/>
      <c r="I138" s="201"/>
      <c r="J138" s="201"/>
      <c r="K138" s="201"/>
      <c r="L138" s="265">
        <f t="shared" si="0"/>
        <v>0</v>
      </c>
      <c r="N138" s="7"/>
      <c r="O138" s="7"/>
      <c r="P138" s="7"/>
      <c r="Q138" s="7"/>
      <c r="R138" s="7"/>
      <c r="S138" s="7"/>
      <c r="T138" s="7"/>
      <c r="U138" s="7"/>
    </row>
    <row r="139" spans="3:21" hidden="1" x14ac:dyDescent="0.3">
      <c r="C139" s="246"/>
      <c r="D139" s="264">
        <v>3210</v>
      </c>
      <c r="E139" s="203"/>
      <c r="F139" s="201"/>
      <c r="G139" s="322" t="e">
        <f>#REF!+#REF!+#REF!</f>
        <v>#REF!</v>
      </c>
      <c r="H139" s="322" t="e">
        <f>#REF!+#REF!+#REF!</f>
        <v>#REF!</v>
      </c>
      <c r="I139" s="322" t="e">
        <f>#REF!+#REF!+#REF!</f>
        <v>#REF!</v>
      </c>
      <c r="J139" s="322" t="e">
        <f>#REF!+#REF!+#REF!</f>
        <v>#REF!</v>
      </c>
      <c r="K139" s="322" t="e">
        <f>#REF!+#REF!+#REF!</f>
        <v>#REF!</v>
      </c>
      <c r="L139" s="265" t="e">
        <f t="shared" si="0"/>
        <v>#REF!</v>
      </c>
      <c r="N139" s="7"/>
      <c r="O139" s="7"/>
      <c r="P139" s="7"/>
      <c r="Q139" s="7"/>
      <c r="R139" s="7"/>
      <c r="S139" s="7"/>
      <c r="T139" s="7"/>
      <c r="U139" s="7"/>
    </row>
    <row r="140" spans="3:21" hidden="1" x14ac:dyDescent="0.3">
      <c r="C140" s="246"/>
      <c r="D140" s="264">
        <v>100202</v>
      </c>
      <c r="E140" s="203"/>
      <c r="F140" s="201"/>
      <c r="G140" s="201"/>
      <c r="H140" s="201"/>
      <c r="I140" s="201"/>
      <c r="J140" s="201"/>
      <c r="K140" s="201"/>
      <c r="L140" s="265">
        <f t="shared" si="0"/>
        <v>0</v>
      </c>
      <c r="N140" s="7"/>
      <c r="O140" s="7"/>
      <c r="P140" s="7"/>
      <c r="Q140" s="7"/>
      <c r="R140" s="7"/>
      <c r="S140" s="7"/>
      <c r="T140" s="7"/>
      <c r="U140" s="7"/>
    </row>
    <row r="141" spans="3:21" x14ac:dyDescent="0.3">
      <c r="C141" s="246"/>
      <c r="D141" s="264">
        <v>3132</v>
      </c>
      <c r="E141" s="203"/>
      <c r="F141" s="201"/>
      <c r="G141" s="322"/>
      <c r="H141" s="322"/>
      <c r="I141" s="322"/>
      <c r="J141" s="322"/>
      <c r="K141" s="322"/>
      <c r="L141" s="265">
        <f t="shared" si="0"/>
        <v>0</v>
      </c>
      <c r="N141" s="7"/>
      <c r="O141" s="7"/>
      <c r="P141" s="7"/>
      <c r="Q141" s="7"/>
      <c r="R141" s="7"/>
      <c r="S141" s="7"/>
      <c r="T141" s="7"/>
      <c r="U141" s="7"/>
    </row>
    <row r="142" spans="3:21" x14ac:dyDescent="0.3">
      <c r="C142" s="246"/>
      <c r="D142" s="264">
        <v>100202</v>
      </c>
      <c r="E142" s="203"/>
      <c r="F142" s="201"/>
      <c r="G142" s="201"/>
      <c r="H142" s="201"/>
      <c r="I142" s="201"/>
      <c r="J142" s="201"/>
      <c r="K142" s="201"/>
      <c r="L142" s="265">
        <f t="shared" si="0"/>
        <v>0</v>
      </c>
      <c r="N142" s="7"/>
      <c r="O142" s="7"/>
      <c r="P142" s="7"/>
      <c r="Q142" s="7"/>
      <c r="R142" s="7"/>
      <c r="S142" s="7"/>
      <c r="T142" s="7"/>
      <c r="U142" s="7"/>
    </row>
    <row r="143" spans="3:21" hidden="1" x14ac:dyDescent="0.3">
      <c r="C143" s="246"/>
      <c r="D143" s="264">
        <v>3210</v>
      </c>
      <c r="E143" s="203"/>
      <c r="F143" s="201"/>
      <c r="G143" s="201"/>
      <c r="H143" s="201"/>
      <c r="I143" s="201"/>
      <c r="J143" s="201"/>
      <c r="K143" s="201"/>
      <c r="L143" s="265">
        <f t="shared" si="0"/>
        <v>0</v>
      </c>
      <c r="N143" s="7"/>
      <c r="O143" s="7"/>
      <c r="P143" s="7"/>
      <c r="Q143" s="7"/>
      <c r="R143" s="7"/>
      <c r="S143" s="7"/>
      <c r="T143" s="7"/>
      <c r="U143" s="7"/>
    </row>
    <row r="144" spans="3:21" hidden="1" x14ac:dyDescent="0.3">
      <c r="C144" s="246"/>
      <c r="D144" s="264">
        <v>100203</v>
      </c>
      <c r="E144" s="203"/>
      <c r="F144" s="201"/>
      <c r="G144" s="201"/>
      <c r="H144" s="201"/>
      <c r="I144" s="201"/>
      <c r="J144" s="201"/>
      <c r="K144" s="201"/>
      <c r="L144" s="265">
        <f t="shared" si="0"/>
        <v>0</v>
      </c>
      <c r="N144" s="7"/>
      <c r="O144" s="7"/>
      <c r="P144" s="7"/>
      <c r="Q144" s="7"/>
      <c r="R144" s="7"/>
      <c r="S144" s="7"/>
      <c r="T144" s="7"/>
      <c r="U144" s="7"/>
    </row>
    <row r="145" spans="1:21" x14ac:dyDescent="0.3">
      <c r="C145" s="246"/>
      <c r="D145" s="264">
        <v>3132</v>
      </c>
      <c r="E145" s="203"/>
      <c r="F145" s="201"/>
      <c r="G145" s="322" t="e">
        <f>#REF!+#REF!+#REF!+#REF!+#REF!+#REF!+G110</f>
        <v>#REF!</v>
      </c>
      <c r="H145" s="322" t="e">
        <f>#REF!+#REF!+#REF!+#REF!+#REF!+#REF!+H110</f>
        <v>#REF!</v>
      </c>
      <c r="I145" s="322" t="e">
        <f>#REF!+#REF!+#REF!+#REF!+#REF!+#REF!+I110</f>
        <v>#REF!</v>
      </c>
      <c r="J145" s="322" t="e">
        <f>#REF!+#REF!+#REF!+#REF!+#REF!+#REF!+J110</f>
        <v>#REF!</v>
      </c>
      <c r="K145" s="322" t="e">
        <f>#REF!+#REF!+#REF!+#REF!+#REF!+#REF!+K110</f>
        <v>#REF!</v>
      </c>
      <c r="L145" s="265" t="e">
        <f t="shared" si="0"/>
        <v>#REF!</v>
      </c>
      <c r="N145" s="7"/>
      <c r="O145" s="7"/>
      <c r="P145" s="7"/>
      <c r="Q145" s="7"/>
      <c r="R145" s="7"/>
      <c r="S145" s="7"/>
      <c r="T145" s="7"/>
      <c r="U145" s="7"/>
    </row>
    <row r="146" spans="1:21" x14ac:dyDescent="0.3">
      <c r="C146" s="246"/>
      <c r="D146" s="264">
        <v>100203</v>
      </c>
      <c r="E146" s="203"/>
      <c r="F146" s="201"/>
      <c r="G146" s="201"/>
      <c r="H146" s="201"/>
      <c r="I146" s="201"/>
      <c r="J146" s="201"/>
      <c r="K146" s="201"/>
      <c r="L146" s="265">
        <f t="shared" si="0"/>
        <v>0</v>
      </c>
      <c r="N146" s="7"/>
      <c r="O146" s="7"/>
      <c r="P146" s="7"/>
      <c r="Q146" s="7"/>
      <c r="R146" s="7"/>
      <c r="S146" s="7"/>
      <c r="T146" s="7"/>
      <c r="U146" s="7"/>
    </row>
    <row r="147" spans="1:21" hidden="1" x14ac:dyDescent="0.3">
      <c r="C147" s="246"/>
      <c r="D147" s="264">
        <v>3210</v>
      </c>
      <c r="E147" s="203"/>
      <c r="F147" s="201"/>
      <c r="G147" s="201"/>
      <c r="H147" s="201"/>
      <c r="I147" s="201"/>
      <c r="J147" s="201"/>
      <c r="K147" s="201"/>
      <c r="L147" s="265">
        <f t="shared" si="0"/>
        <v>0</v>
      </c>
      <c r="N147" s="7"/>
      <c r="O147" s="7"/>
      <c r="P147" s="7"/>
      <c r="Q147" s="7"/>
      <c r="R147" s="7"/>
      <c r="S147" s="7"/>
      <c r="T147" s="7"/>
      <c r="U147" s="7"/>
    </row>
    <row r="148" spans="1:21" hidden="1" x14ac:dyDescent="0.3">
      <c r="C148" s="246"/>
      <c r="D148" s="264">
        <v>100302</v>
      </c>
      <c r="E148" s="203"/>
      <c r="F148" s="201"/>
      <c r="G148" s="201"/>
      <c r="H148" s="201"/>
      <c r="I148" s="201"/>
      <c r="J148" s="201"/>
      <c r="K148" s="201"/>
      <c r="L148" s="265">
        <f t="shared" si="0"/>
        <v>0</v>
      </c>
      <c r="N148" s="7"/>
      <c r="O148" s="7"/>
      <c r="P148" s="7"/>
      <c r="Q148" s="7"/>
      <c r="R148" s="7"/>
      <c r="S148" s="7"/>
      <c r="T148" s="7"/>
      <c r="U148" s="7"/>
    </row>
    <row r="149" spans="1:21" hidden="1" x14ac:dyDescent="0.3">
      <c r="C149" s="246"/>
      <c r="D149" s="264">
        <v>3132</v>
      </c>
      <c r="E149" s="203"/>
      <c r="F149" s="201"/>
      <c r="G149" s="322" t="e">
        <f>#REF!+#REF!+#REF!+#REF!+#REF!</f>
        <v>#REF!</v>
      </c>
      <c r="H149" s="322" t="e">
        <f>#REF!+#REF!+#REF!+#REF!+#REF!</f>
        <v>#REF!</v>
      </c>
      <c r="I149" s="322" t="e">
        <f>#REF!+#REF!+#REF!+#REF!+#REF!</f>
        <v>#REF!</v>
      </c>
      <c r="J149" s="322" t="e">
        <f>#REF!+#REF!+#REF!+#REF!+#REF!</f>
        <v>#REF!</v>
      </c>
      <c r="K149" s="322" t="e">
        <f>#REF!+#REF!+#REF!+#REF!+#REF!</f>
        <v>#REF!</v>
      </c>
      <c r="L149" s="265" t="e">
        <f t="shared" si="0"/>
        <v>#REF!</v>
      </c>
      <c r="N149" s="7"/>
      <c r="O149" s="7"/>
      <c r="P149" s="7"/>
      <c r="Q149" s="7"/>
      <c r="R149" s="7"/>
      <c r="S149" s="7"/>
      <c r="T149" s="7"/>
      <c r="U149" s="7"/>
    </row>
    <row r="150" spans="1:21" hidden="1" x14ac:dyDescent="0.3">
      <c r="C150" s="246"/>
      <c r="D150" s="264">
        <v>100302</v>
      </c>
      <c r="E150" s="203"/>
      <c r="F150" s="201"/>
      <c r="G150" s="201"/>
      <c r="H150" s="201"/>
      <c r="I150" s="201"/>
      <c r="J150" s="201"/>
      <c r="K150" s="201"/>
      <c r="L150" s="265">
        <f t="shared" si="0"/>
        <v>0</v>
      </c>
      <c r="N150" s="7"/>
      <c r="O150" s="7"/>
      <c r="P150" s="7"/>
      <c r="Q150" s="7"/>
      <c r="R150" s="7"/>
      <c r="S150" s="7"/>
      <c r="T150" s="7"/>
      <c r="U150" s="7"/>
    </row>
    <row r="151" spans="1:21" s="8" customFormat="1" x14ac:dyDescent="0.3">
      <c r="A151" s="9"/>
      <c r="B151" s="9"/>
      <c r="C151" s="246"/>
      <c r="D151" s="264">
        <v>3210</v>
      </c>
      <c r="E151" s="203"/>
      <c r="F151" s="201"/>
      <c r="G151" s="201"/>
      <c r="H151" s="201"/>
      <c r="I151" s="201"/>
      <c r="J151" s="201"/>
      <c r="K151" s="201"/>
      <c r="L151" s="265">
        <f t="shared" si="0"/>
        <v>0</v>
      </c>
      <c r="M151" s="266"/>
    </row>
    <row r="152" spans="1:21" x14ac:dyDescent="0.3">
      <c r="C152" s="246"/>
      <c r="D152" s="264"/>
      <c r="E152" s="203"/>
      <c r="F152" s="201"/>
      <c r="G152" s="201"/>
      <c r="H152" s="201"/>
      <c r="I152" s="201"/>
      <c r="J152" s="201"/>
      <c r="K152" s="201"/>
      <c r="L152" s="265">
        <f t="shared" si="0"/>
        <v>0</v>
      </c>
      <c r="N152" s="7"/>
      <c r="O152" s="7"/>
      <c r="P152" s="7"/>
      <c r="Q152" s="7"/>
      <c r="R152" s="7"/>
      <c r="S152" s="7"/>
      <c r="T152" s="7"/>
      <c r="U152" s="7"/>
    </row>
    <row r="153" spans="1:21" x14ac:dyDescent="0.3">
      <c r="C153" s="246"/>
      <c r="D153" s="264">
        <v>3132</v>
      </c>
      <c r="E153" s="203"/>
      <c r="F153" s="201"/>
      <c r="G153" s="201"/>
      <c r="H153" s="201"/>
      <c r="I153" s="201"/>
      <c r="J153" s="201"/>
      <c r="K153" s="201"/>
      <c r="L153" s="265">
        <f t="shared" si="0"/>
        <v>0</v>
      </c>
      <c r="N153" s="7"/>
      <c r="O153" s="7"/>
      <c r="P153" s="7"/>
      <c r="Q153" s="7"/>
      <c r="R153" s="7"/>
      <c r="S153" s="7"/>
      <c r="T153" s="7"/>
      <c r="U153" s="7"/>
    </row>
    <row r="154" spans="1:21" x14ac:dyDescent="0.3">
      <c r="A154" s="183"/>
      <c r="B154" s="183"/>
      <c r="C154" s="267"/>
      <c r="D154" s="268">
        <v>150101</v>
      </c>
      <c r="E154" s="269"/>
      <c r="F154" s="270"/>
      <c r="G154" s="323" t="e">
        <f>SUM(G155:G160)</f>
        <v>#REF!</v>
      </c>
      <c r="H154" s="323" t="e">
        <f>SUM(H155:H160)</f>
        <v>#REF!</v>
      </c>
      <c r="I154" s="323" t="e">
        <f>SUM(I155:I160)</f>
        <v>#REF!</v>
      </c>
      <c r="J154" s="323" t="e">
        <f>SUM(J155:J160)</f>
        <v>#REF!</v>
      </c>
      <c r="K154" s="323" t="e">
        <f>SUM(K155:K160)</f>
        <v>#REF!</v>
      </c>
      <c r="L154" s="265" t="e">
        <f t="shared" si="0"/>
        <v>#REF!</v>
      </c>
      <c r="N154" s="7"/>
      <c r="O154" s="7"/>
      <c r="P154" s="7"/>
      <c r="Q154" s="7"/>
      <c r="R154" s="7"/>
      <c r="S154" s="7"/>
      <c r="T154" s="7"/>
      <c r="U154" s="7"/>
    </row>
    <row r="155" spans="1:21" x14ac:dyDescent="0.3">
      <c r="C155" s="246"/>
      <c r="D155" s="271">
        <v>3110</v>
      </c>
      <c r="E155" s="203"/>
      <c r="F155" s="201"/>
      <c r="G155" s="322" t="e">
        <f>#REF!</f>
        <v>#REF!</v>
      </c>
      <c r="H155" s="322" t="e">
        <f>#REF!</f>
        <v>#REF!</v>
      </c>
      <c r="I155" s="322" t="e">
        <f>#REF!</f>
        <v>#REF!</v>
      </c>
      <c r="J155" s="322" t="e">
        <f>#REF!</f>
        <v>#REF!</v>
      </c>
      <c r="K155" s="322" t="e">
        <f>#REF!</f>
        <v>#REF!</v>
      </c>
      <c r="L155" s="265" t="e">
        <f t="shared" si="0"/>
        <v>#REF!</v>
      </c>
      <c r="N155" s="7"/>
      <c r="O155" s="7"/>
      <c r="P155" s="7"/>
      <c r="Q155" s="7"/>
      <c r="R155" s="7"/>
      <c r="S155" s="7"/>
      <c r="T155" s="7"/>
      <c r="U155" s="7"/>
    </row>
    <row r="156" spans="1:21" x14ac:dyDescent="0.3">
      <c r="C156" s="246"/>
      <c r="D156" s="271">
        <v>3122</v>
      </c>
      <c r="E156" s="203"/>
      <c r="F156" s="201"/>
      <c r="G156" s="322" t="e">
        <f>#REF!+#REF!+#REF!+#REF!+#REF!+#REF!+#REF!+#REF!+#REF!</f>
        <v>#REF!</v>
      </c>
      <c r="H156" s="322" t="e">
        <f>#REF!+#REF!+#REF!+#REF!+#REF!+#REF!+#REF!+#REF!+#REF!</f>
        <v>#REF!</v>
      </c>
      <c r="I156" s="322" t="e">
        <f>#REF!+#REF!+#REF!+#REF!+#REF!+#REF!+#REF!+#REF!+#REF!</f>
        <v>#REF!</v>
      </c>
      <c r="J156" s="322" t="e">
        <f>#REF!+#REF!+#REF!+#REF!+#REF!+#REF!+#REF!+#REF!+#REF!</f>
        <v>#REF!</v>
      </c>
      <c r="K156" s="322" t="e">
        <f>#REF!+#REF!+#REF!+#REF!+#REF!+#REF!+#REF!+#REF!+#REF!</f>
        <v>#REF!</v>
      </c>
      <c r="L156" s="265" t="e">
        <f t="shared" si="0"/>
        <v>#REF!</v>
      </c>
      <c r="N156" s="7"/>
      <c r="O156" s="7"/>
      <c r="P156" s="7"/>
      <c r="Q156" s="7"/>
      <c r="R156" s="7"/>
      <c r="S156" s="7"/>
      <c r="T156" s="7"/>
      <c r="U156" s="7"/>
    </row>
    <row r="157" spans="1:21" x14ac:dyDescent="0.3">
      <c r="C157" s="246"/>
      <c r="D157" s="271">
        <v>3132</v>
      </c>
      <c r="E157" s="203"/>
      <c r="F157" s="201"/>
      <c r="G157" s="322" t="e">
        <f>#REF!</f>
        <v>#REF!</v>
      </c>
      <c r="H157" s="322" t="e">
        <f>#REF!</f>
        <v>#REF!</v>
      </c>
      <c r="I157" s="322" t="e">
        <f>#REF!</f>
        <v>#REF!</v>
      </c>
      <c r="J157" s="322" t="e">
        <f>#REF!</f>
        <v>#REF!</v>
      </c>
      <c r="K157" s="322" t="e">
        <f>#REF!</f>
        <v>#REF!</v>
      </c>
      <c r="L157" s="265" t="e">
        <f t="shared" si="0"/>
        <v>#REF!</v>
      </c>
      <c r="N157" s="7"/>
      <c r="O157" s="7"/>
      <c r="P157" s="7"/>
      <c r="Q157" s="7"/>
      <c r="R157" s="7"/>
      <c r="S157" s="7"/>
      <c r="T157" s="7"/>
      <c r="U157" s="7"/>
    </row>
    <row r="158" spans="1:21" hidden="1" x14ac:dyDescent="0.3">
      <c r="C158" s="246"/>
      <c r="D158" s="271">
        <v>3141</v>
      </c>
      <c r="E158" s="203"/>
      <c r="F158" s="201"/>
      <c r="G158" s="322">
        <f>'[2]Додаток 4'!G92</f>
        <v>182173</v>
      </c>
      <c r="H158" s="322">
        <f>'[2]Додаток 4'!H92</f>
        <v>0</v>
      </c>
      <c r="I158" s="322">
        <f>'[2]Додаток 4'!I92</f>
        <v>120000</v>
      </c>
      <c r="J158" s="322">
        <f>'[2]Додаток 4'!J92</f>
        <v>62173</v>
      </c>
      <c r="K158" s="322">
        <f>'[2]Додаток 4'!K92</f>
        <v>0</v>
      </c>
      <c r="L158" s="265">
        <f t="shared" si="0"/>
        <v>182173</v>
      </c>
      <c r="N158" s="7"/>
      <c r="O158" s="7"/>
      <c r="P158" s="7"/>
      <c r="Q158" s="7"/>
      <c r="R158" s="7"/>
      <c r="S158" s="7"/>
      <c r="T158" s="7"/>
      <c r="U158" s="7"/>
    </row>
    <row r="159" spans="1:21" hidden="1" x14ac:dyDescent="0.3">
      <c r="C159" s="246"/>
      <c r="D159" s="271">
        <v>3142</v>
      </c>
      <c r="E159" s="203"/>
      <c r="F159" s="201"/>
      <c r="G159" s="322" t="e">
        <f>#REF!+#REF!+#REF!+#REF!+#REF!+#REF!+#REF!+#REF!+#REF!</f>
        <v>#REF!</v>
      </c>
      <c r="H159" s="322" t="e">
        <f>#REF!+#REF!+#REF!+#REF!+#REF!+#REF!+#REF!+#REF!+#REF!</f>
        <v>#REF!</v>
      </c>
      <c r="I159" s="322" t="e">
        <f>#REF!+#REF!+#REF!+#REF!+#REF!+#REF!+#REF!+#REF!+#REF!</f>
        <v>#REF!</v>
      </c>
      <c r="J159" s="322" t="e">
        <f>#REF!+#REF!+#REF!+#REF!+#REF!+#REF!+#REF!+#REF!+#REF!</f>
        <v>#REF!</v>
      </c>
      <c r="K159" s="322" t="e">
        <f>#REF!+#REF!+#REF!+#REF!+#REF!+#REF!+#REF!+#REF!+#REF!</f>
        <v>#REF!</v>
      </c>
      <c r="L159" s="265" t="e">
        <f t="shared" si="0"/>
        <v>#REF!</v>
      </c>
      <c r="N159" s="7"/>
      <c r="O159" s="7"/>
      <c r="P159" s="7"/>
      <c r="Q159" s="7"/>
      <c r="R159" s="7"/>
      <c r="S159" s="7"/>
      <c r="T159" s="7"/>
      <c r="U159" s="7"/>
    </row>
    <row r="160" spans="1:21" hidden="1" x14ac:dyDescent="0.3">
      <c r="C160" s="246"/>
      <c r="D160" s="271">
        <v>3210</v>
      </c>
      <c r="E160" s="203"/>
      <c r="F160" s="201"/>
      <c r="G160" s="322" t="e">
        <f>#REF!+#REF!+#REF!+#REF!+#REF!+#REF!+#REF!+#REF!+#REF!</f>
        <v>#REF!</v>
      </c>
      <c r="H160" s="322" t="e">
        <f>#REF!+#REF!+#REF!+#REF!+#REF!+#REF!+#REF!+#REF!+#REF!</f>
        <v>#REF!</v>
      </c>
      <c r="I160" s="322" t="e">
        <f>#REF!+#REF!+#REF!+#REF!+#REF!+#REF!+#REF!+#REF!+#REF!</f>
        <v>#REF!</v>
      </c>
      <c r="J160" s="322" t="e">
        <f>#REF!+#REF!+#REF!+#REF!+#REF!+#REF!+#REF!+#REF!+#REF!</f>
        <v>#REF!</v>
      </c>
      <c r="K160" s="322" t="e">
        <f>#REF!+#REF!+#REF!+#REF!+#REF!+#REF!+#REF!+#REF!+#REF!</f>
        <v>#REF!</v>
      </c>
      <c r="L160" s="265" t="e">
        <f t="shared" si="0"/>
        <v>#REF!</v>
      </c>
      <c r="N160" s="7"/>
      <c r="O160" s="7"/>
      <c r="P160" s="7"/>
      <c r="Q160" s="7"/>
      <c r="R160" s="7"/>
      <c r="S160" s="7"/>
      <c r="T160" s="7"/>
      <c r="U160" s="7"/>
    </row>
    <row r="161" spans="1:21" s="8" customFormat="1" x14ac:dyDescent="0.3">
      <c r="A161" s="9"/>
      <c r="B161" s="9"/>
      <c r="C161" s="246"/>
      <c r="D161" s="271"/>
      <c r="E161" s="203"/>
      <c r="F161" s="201"/>
      <c r="G161" s="201"/>
      <c r="H161" s="201"/>
      <c r="I161" s="201"/>
      <c r="J161" s="201"/>
      <c r="K161" s="201"/>
      <c r="L161" s="265">
        <f t="shared" si="0"/>
        <v>0</v>
      </c>
      <c r="M161" s="266"/>
    </row>
    <row r="162" spans="1:21" x14ac:dyDescent="0.3">
      <c r="C162" s="246"/>
      <c r="D162" s="271">
        <v>170603</v>
      </c>
      <c r="E162" s="203"/>
      <c r="F162" s="201"/>
      <c r="G162" s="201"/>
      <c r="H162" s="201"/>
      <c r="I162" s="201"/>
      <c r="J162" s="201"/>
      <c r="K162" s="201"/>
      <c r="L162" s="265">
        <f t="shared" si="0"/>
        <v>0</v>
      </c>
      <c r="N162" s="7"/>
      <c r="O162" s="7"/>
      <c r="P162" s="7"/>
      <c r="Q162" s="7"/>
      <c r="R162" s="7"/>
      <c r="S162" s="7"/>
      <c r="T162" s="7"/>
      <c r="U162" s="7"/>
    </row>
    <row r="163" spans="1:21" x14ac:dyDescent="0.3">
      <c r="C163" s="246"/>
      <c r="D163" s="271">
        <v>3132</v>
      </c>
      <c r="E163" s="203"/>
      <c r="F163" s="201"/>
      <c r="G163" s="201"/>
      <c r="H163" s="201"/>
      <c r="I163" s="201"/>
      <c r="J163" s="201"/>
      <c r="K163" s="201"/>
      <c r="L163" s="265">
        <f t="shared" si="0"/>
        <v>0</v>
      </c>
      <c r="N163" s="7"/>
      <c r="O163" s="7"/>
      <c r="P163" s="7"/>
      <c r="Q163" s="7"/>
      <c r="R163" s="7"/>
      <c r="S163" s="7"/>
      <c r="T163" s="7"/>
      <c r="U163" s="7"/>
    </row>
    <row r="164" spans="1:21" x14ac:dyDescent="0.3">
      <c r="A164" s="183"/>
      <c r="B164" s="183"/>
      <c r="C164" s="267"/>
      <c r="D164" s="271">
        <v>170703</v>
      </c>
      <c r="E164" s="269"/>
      <c r="F164" s="270"/>
      <c r="G164" s="261" t="e">
        <f>SUM(G165:G167)</f>
        <v>#REF!</v>
      </c>
      <c r="H164" s="261" t="e">
        <f>SUM(H165:H167)</f>
        <v>#REF!</v>
      </c>
      <c r="I164" s="261" t="e">
        <f>SUM(I165:I167)</f>
        <v>#REF!</v>
      </c>
      <c r="J164" s="261" t="e">
        <f>SUM(J165:J167)</f>
        <v>#REF!</v>
      </c>
      <c r="K164" s="261" t="e">
        <f>SUM(K165:K167)</f>
        <v>#REF!</v>
      </c>
      <c r="L164" s="265" t="e">
        <f t="shared" si="0"/>
        <v>#REF!</v>
      </c>
      <c r="N164" s="7"/>
      <c r="O164" s="7"/>
      <c r="P164" s="7"/>
      <c r="Q164" s="7"/>
      <c r="R164" s="7"/>
      <c r="S164" s="7"/>
      <c r="T164" s="7"/>
      <c r="U164" s="7"/>
    </row>
    <row r="165" spans="1:21" hidden="1" x14ac:dyDescent="0.3">
      <c r="C165" s="246"/>
      <c r="D165" s="272">
        <v>3122</v>
      </c>
      <c r="E165" s="203"/>
      <c r="F165" s="201"/>
      <c r="G165" s="322" t="e">
        <f>#REF!</f>
        <v>#REF!</v>
      </c>
      <c r="H165" s="322" t="e">
        <f>#REF!</f>
        <v>#REF!</v>
      </c>
      <c r="I165" s="322" t="e">
        <f>#REF!</f>
        <v>#REF!</v>
      </c>
      <c r="J165" s="322" t="e">
        <f>#REF!</f>
        <v>#REF!</v>
      </c>
      <c r="K165" s="322" t="e">
        <f>#REF!</f>
        <v>#REF!</v>
      </c>
      <c r="L165" s="265" t="e">
        <f t="shared" si="0"/>
        <v>#REF!</v>
      </c>
      <c r="N165" s="7"/>
      <c r="O165" s="7"/>
      <c r="P165" s="7"/>
      <c r="Q165" s="7"/>
      <c r="R165" s="7"/>
      <c r="S165" s="7"/>
      <c r="T165" s="7"/>
      <c r="U165" s="7"/>
    </row>
    <row r="166" spans="1:21" hidden="1" x14ac:dyDescent="0.3">
      <c r="C166" s="246"/>
      <c r="D166" s="272">
        <v>3132</v>
      </c>
      <c r="E166" s="203"/>
      <c r="F166" s="201"/>
      <c r="G166" s="322" t="e">
        <f>#REF!+#REF!+#REF!-#REF!-#REF!-#REF!</f>
        <v>#REF!</v>
      </c>
      <c r="H166" s="322" t="e">
        <f>#REF!+#REF!+#REF!-#REF!-#REF!-#REF!</f>
        <v>#REF!</v>
      </c>
      <c r="I166" s="322" t="e">
        <f>#REF!+#REF!+#REF!-#REF!-#REF!-#REF!</f>
        <v>#REF!</v>
      </c>
      <c r="J166" s="322" t="e">
        <f>#REF!+#REF!+#REF!-#REF!-#REF!-#REF!</f>
        <v>#REF!</v>
      </c>
      <c r="K166" s="322" t="e">
        <f>#REF!+#REF!+#REF!-#REF!-#REF!-#REF!</f>
        <v>#REF!</v>
      </c>
      <c r="L166" s="265" t="e">
        <f t="shared" si="0"/>
        <v>#REF!</v>
      </c>
      <c r="N166" s="7"/>
      <c r="O166" s="7"/>
      <c r="P166" s="7"/>
      <c r="Q166" s="7"/>
      <c r="R166" s="7"/>
      <c r="S166" s="7"/>
      <c r="T166" s="7"/>
      <c r="U166" s="7"/>
    </row>
    <row r="167" spans="1:21" hidden="1" x14ac:dyDescent="0.3">
      <c r="C167" s="246"/>
      <c r="D167" s="272">
        <v>3142</v>
      </c>
      <c r="E167" s="203"/>
      <c r="F167" s="201"/>
      <c r="G167" s="322" t="e">
        <f>#REF!+#REF!</f>
        <v>#REF!</v>
      </c>
      <c r="H167" s="322" t="e">
        <f>#REF!+#REF!</f>
        <v>#REF!</v>
      </c>
      <c r="I167" s="322" t="e">
        <f>#REF!+#REF!</f>
        <v>#REF!</v>
      </c>
      <c r="J167" s="322" t="e">
        <f>#REF!+#REF!</f>
        <v>#REF!</v>
      </c>
      <c r="K167" s="322" t="e">
        <f>#REF!+#REF!</f>
        <v>#REF!</v>
      </c>
      <c r="L167" s="265" t="e">
        <f t="shared" si="0"/>
        <v>#REF!</v>
      </c>
      <c r="N167" s="7"/>
      <c r="O167" s="7"/>
      <c r="P167" s="7"/>
      <c r="Q167" s="7"/>
      <c r="R167" s="7"/>
      <c r="S167" s="7"/>
      <c r="T167" s="7"/>
      <c r="U167" s="7"/>
    </row>
    <row r="168" spans="1:21" hidden="1" x14ac:dyDescent="0.3">
      <c r="C168" s="246"/>
      <c r="D168" s="271">
        <v>170800</v>
      </c>
      <c r="E168" s="203"/>
      <c r="F168" s="201"/>
      <c r="G168" s="201"/>
      <c r="H168" s="201"/>
      <c r="I168" s="201"/>
      <c r="J168" s="201"/>
      <c r="K168" s="201"/>
      <c r="L168" s="265">
        <f t="shared" si="0"/>
        <v>0</v>
      </c>
      <c r="N168" s="7"/>
      <c r="O168" s="7"/>
      <c r="P168" s="7"/>
      <c r="Q168" s="7"/>
      <c r="R168" s="7"/>
      <c r="S168" s="7"/>
      <c r="T168" s="7"/>
      <c r="U168" s="7"/>
    </row>
    <row r="169" spans="1:21" s="8" customFormat="1" x14ac:dyDescent="0.3">
      <c r="A169" s="9"/>
      <c r="B169" s="9"/>
      <c r="C169" s="246"/>
      <c r="D169" s="271">
        <v>3132</v>
      </c>
      <c r="E169" s="203"/>
      <c r="F169" s="201"/>
      <c r="G169" s="201"/>
      <c r="H169" s="201"/>
      <c r="I169" s="201"/>
      <c r="J169" s="201"/>
      <c r="K169" s="201"/>
      <c r="L169" s="265">
        <f t="shared" si="0"/>
        <v>0</v>
      </c>
      <c r="M169" s="266"/>
    </row>
    <row r="170" spans="1:21" x14ac:dyDescent="0.3">
      <c r="C170" s="246"/>
      <c r="D170" s="271">
        <v>171000</v>
      </c>
      <c r="E170" s="203"/>
      <c r="F170" s="201"/>
      <c r="G170" s="201"/>
      <c r="H170" s="201"/>
      <c r="I170" s="201"/>
      <c r="J170" s="201"/>
      <c r="K170" s="201"/>
      <c r="L170" s="265">
        <f t="shared" si="0"/>
        <v>0</v>
      </c>
      <c r="N170" s="7"/>
      <c r="O170" s="7"/>
      <c r="P170" s="7"/>
      <c r="Q170" s="7"/>
      <c r="R170" s="7"/>
      <c r="S170" s="7"/>
      <c r="T170" s="7"/>
      <c r="U170" s="7"/>
    </row>
    <row r="171" spans="1:21" x14ac:dyDescent="0.3">
      <c r="C171" s="246"/>
      <c r="D171" s="271">
        <v>3132</v>
      </c>
      <c r="E171" s="203"/>
      <c r="F171" s="201"/>
      <c r="G171" s="201"/>
      <c r="H171" s="201"/>
      <c r="I171" s="201"/>
      <c r="J171" s="201"/>
      <c r="K171" s="201"/>
      <c r="L171" s="265">
        <f t="shared" si="0"/>
        <v>0</v>
      </c>
      <c r="N171" s="7"/>
      <c r="O171" s="7"/>
      <c r="P171" s="7"/>
      <c r="Q171" s="7"/>
      <c r="R171" s="7"/>
      <c r="S171" s="7"/>
      <c r="T171" s="7"/>
      <c r="U171" s="7"/>
    </row>
    <row r="172" spans="1:21" x14ac:dyDescent="0.3">
      <c r="A172" s="183"/>
      <c r="B172" s="183"/>
      <c r="C172" s="267"/>
      <c r="D172" s="270"/>
      <c r="E172" s="269"/>
      <c r="F172" s="270"/>
      <c r="G172" s="261" t="e">
        <f>G133+G135+G137+G139+G141+G143+G145+G147+G149+G151+G154+G163+G164+G169+G171</f>
        <v>#REF!</v>
      </c>
      <c r="H172" s="261" t="e">
        <f>H133+H135+H137+H139+H141+H143+H145+H147+H149+H151+H154+H163+H164+H169+H171</f>
        <v>#REF!</v>
      </c>
      <c r="I172" s="261" t="e">
        <f>I133+I135+I137+I139+I141+I143+I145+I147+I149+I151+I154+I163+I164+I169+I171</f>
        <v>#REF!</v>
      </c>
      <c r="J172" s="261" t="e">
        <f>J133+J135+J137+J139+J141+J143+J145+J147+J149+J151+J154+J163+J164+J169+J171</f>
        <v>#REF!</v>
      </c>
      <c r="K172" s="261" t="e">
        <f>K133+K135+K137+K139+K141+K143+K145+K147+K149+K151+K154+K163+K164+K169+K171</f>
        <v>#REF!</v>
      </c>
      <c r="L172" s="265" t="e">
        <f>SUM(H172:K172)</f>
        <v>#REF!</v>
      </c>
      <c r="N172" s="7"/>
      <c r="O172" s="7"/>
      <c r="P172" s="7"/>
      <c r="Q172" s="7"/>
      <c r="R172" s="7"/>
      <c r="S172" s="7"/>
      <c r="T172" s="7"/>
      <c r="U172" s="7"/>
    </row>
    <row r="173" spans="1:21" x14ac:dyDescent="0.3">
      <c r="C173" s="246"/>
      <c r="D173" s="201"/>
      <c r="E173" s="203"/>
      <c r="F173" s="201"/>
      <c r="G173" s="322" t="e">
        <f>G172-#REF!</f>
        <v>#REF!</v>
      </c>
      <c r="H173" s="322" t="e">
        <f>H172-#REF!</f>
        <v>#REF!</v>
      </c>
      <c r="I173" s="322" t="e">
        <f>I172-#REF!</f>
        <v>#REF!</v>
      </c>
      <c r="J173" s="322" t="e">
        <f>J172-#REF!</f>
        <v>#REF!</v>
      </c>
      <c r="K173" s="322" t="e">
        <f>K172-#REF!</f>
        <v>#REF!</v>
      </c>
      <c r="L173" s="202"/>
      <c r="N173" s="7"/>
      <c r="O173" s="7"/>
      <c r="P173" s="7"/>
      <c r="Q173" s="7"/>
      <c r="R173" s="7"/>
      <c r="S173" s="7"/>
      <c r="T173" s="7"/>
      <c r="U173" s="7"/>
    </row>
    <row r="174" spans="1:21" x14ac:dyDescent="0.3">
      <c r="C174" s="246"/>
      <c r="D174" s="201"/>
      <c r="E174" s="203"/>
      <c r="F174" s="201"/>
      <c r="G174" s="261" t="e">
        <f>#REF!+'[2]Додаток 4'!G93</f>
        <v>#REF!</v>
      </c>
      <c r="H174" s="261" t="e">
        <f>#REF!+'[2]Додаток 4'!H93</f>
        <v>#REF!</v>
      </c>
      <c r="I174" s="261" t="e">
        <f>#REF!+'[2]Додаток 4'!I93</f>
        <v>#REF!</v>
      </c>
      <c r="J174" s="261" t="e">
        <f>#REF!+'[2]Додаток 4'!J93</f>
        <v>#REF!</v>
      </c>
      <c r="K174" s="261" t="e">
        <f>#REF!+'[2]Додаток 4'!K93</f>
        <v>#REF!</v>
      </c>
      <c r="L174" s="202"/>
      <c r="N174" s="7"/>
      <c r="O174" s="7"/>
      <c r="P174" s="7"/>
      <c r="Q174" s="7"/>
      <c r="R174" s="7"/>
      <c r="S174" s="7"/>
      <c r="T174" s="7"/>
      <c r="U174" s="7"/>
    </row>
    <row r="175" spans="1:21" x14ac:dyDescent="0.3">
      <c r="C175" s="247"/>
      <c r="D175" s="201"/>
      <c r="E175" s="203"/>
      <c r="F175" s="201"/>
      <c r="G175" s="261" t="e">
        <f>G174-G172</f>
        <v>#REF!</v>
      </c>
      <c r="H175" s="261" t="e">
        <f>H174-H172</f>
        <v>#REF!</v>
      </c>
      <c r="I175" s="261" t="e">
        <f>I174-I172</f>
        <v>#REF!</v>
      </c>
      <c r="J175" s="261" t="e">
        <f>J174-J172</f>
        <v>#REF!</v>
      </c>
      <c r="K175" s="261" t="e">
        <f>K174-K172</f>
        <v>#REF!</v>
      </c>
      <c r="L175" s="202"/>
      <c r="N175" s="7"/>
      <c r="O175" s="7"/>
      <c r="P175" s="7"/>
      <c r="Q175" s="7"/>
      <c r="R175" s="7"/>
      <c r="S175" s="7"/>
      <c r="T175" s="7"/>
      <c r="U175" s="7"/>
    </row>
    <row r="176" spans="1:21" x14ac:dyDescent="0.3">
      <c r="C176" s="247"/>
      <c r="D176" s="201"/>
      <c r="E176" s="203"/>
      <c r="F176" s="201"/>
      <c r="G176" s="201"/>
      <c r="H176" s="201"/>
      <c r="I176" s="201"/>
      <c r="J176" s="201"/>
      <c r="K176" s="201"/>
      <c r="L176" s="202"/>
      <c r="N176" s="7"/>
      <c r="O176" s="7"/>
      <c r="P176" s="7"/>
      <c r="Q176" s="7"/>
      <c r="R176" s="7"/>
      <c r="S176" s="7"/>
      <c r="T176" s="7"/>
      <c r="U176" s="7"/>
    </row>
    <row r="177" spans="3:21" x14ac:dyDescent="0.3">
      <c r="C177" s="247"/>
      <c r="D177" s="181"/>
      <c r="E177" s="163"/>
      <c r="F177" s="181"/>
      <c r="G177" s="181"/>
      <c r="H177" s="181"/>
      <c r="I177" s="181"/>
      <c r="J177" s="181"/>
      <c r="K177" s="181"/>
      <c r="L177" s="202"/>
      <c r="N177" s="7"/>
      <c r="O177" s="7"/>
      <c r="P177" s="7"/>
      <c r="Q177" s="7"/>
      <c r="R177" s="7"/>
      <c r="S177" s="7"/>
      <c r="T177" s="7"/>
      <c r="U177" s="7"/>
    </row>
    <row r="178" spans="3:21" x14ac:dyDescent="0.3">
      <c r="C178" s="247"/>
      <c r="D178" s="181"/>
      <c r="E178" s="163"/>
      <c r="F178" s="181"/>
      <c r="G178" s="181"/>
      <c r="H178" s="181"/>
      <c r="I178" s="181"/>
      <c r="J178" s="181"/>
      <c r="K178" s="181"/>
      <c r="L178" s="202"/>
      <c r="N178" s="7"/>
      <c r="O178" s="7"/>
      <c r="P178" s="7"/>
      <c r="Q178" s="7"/>
      <c r="R178" s="7"/>
      <c r="S178" s="7"/>
      <c r="T178" s="7"/>
      <c r="U178" s="7"/>
    </row>
    <row r="179" spans="3:21" x14ac:dyDescent="0.3">
      <c r="C179" s="247"/>
      <c r="D179" s="181"/>
      <c r="E179" s="163"/>
      <c r="F179" s="181"/>
      <c r="G179" s="181"/>
      <c r="H179" s="181"/>
      <c r="I179" s="181"/>
      <c r="J179" s="181"/>
      <c r="K179" s="181"/>
      <c r="L179" s="202"/>
      <c r="N179" s="7"/>
      <c r="O179" s="7"/>
      <c r="P179" s="7"/>
      <c r="Q179" s="7"/>
      <c r="R179" s="7"/>
      <c r="S179" s="7"/>
      <c r="T179" s="7"/>
      <c r="U179" s="7"/>
    </row>
    <row r="180" spans="3:21" x14ac:dyDescent="0.3">
      <c r="C180" s="247"/>
      <c r="D180" s="181"/>
      <c r="E180" s="163"/>
      <c r="F180" s="181"/>
      <c r="G180" s="181"/>
      <c r="H180" s="181"/>
      <c r="I180" s="181"/>
      <c r="J180" s="181"/>
      <c r="K180" s="181"/>
      <c r="L180" s="202"/>
      <c r="N180" s="7"/>
      <c r="O180" s="7"/>
      <c r="P180" s="7"/>
      <c r="Q180" s="7"/>
      <c r="R180" s="7"/>
      <c r="S180" s="7"/>
      <c r="T180" s="7"/>
      <c r="U180" s="7"/>
    </row>
    <row r="181" spans="3:21" x14ac:dyDescent="0.3">
      <c r="C181" s="247"/>
      <c r="D181" s="181"/>
      <c r="E181" s="163"/>
      <c r="F181" s="181"/>
      <c r="G181" s="181"/>
      <c r="H181" s="181"/>
      <c r="I181" s="181"/>
      <c r="J181" s="181"/>
      <c r="K181" s="181"/>
      <c r="L181" s="202"/>
      <c r="N181" s="7"/>
      <c r="O181" s="7"/>
      <c r="P181" s="7"/>
      <c r="Q181" s="7"/>
      <c r="R181" s="7"/>
      <c r="S181" s="7"/>
      <c r="T181" s="7"/>
      <c r="U181" s="7"/>
    </row>
    <row r="182" spans="3:21" x14ac:dyDescent="0.3">
      <c r="C182" s="247"/>
      <c r="D182" s="181"/>
      <c r="E182" s="163"/>
      <c r="F182" s="181"/>
      <c r="G182" s="181"/>
      <c r="H182" s="181"/>
      <c r="I182" s="181"/>
      <c r="J182" s="181"/>
      <c r="K182" s="181"/>
      <c r="L182" s="202"/>
      <c r="N182" s="7"/>
      <c r="O182" s="7"/>
      <c r="P182" s="7"/>
      <c r="Q182" s="7"/>
      <c r="R182" s="7"/>
      <c r="S182" s="7"/>
      <c r="T182" s="7"/>
      <c r="U182" s="7"/>
    </row>
    <row r="183" spans="3:21" x14ac:dyDescent="0.3">
      <c r="C183" s="247"/>
      <c r="D183" s="181"/>
      <c r="E183" s="163"/>
      <c r="F183" s="181"/>
      <c r="G183" s="181"/>
      <c r="H183" s="181"/>
      <c r="I183" s="181"/>
      <c r="J183" s="181"/>
      <c r="K183" s="181"/>
      <c r="L183" s="202"/>
      <c r="N183" s="7"/>
      <c r="O183" s="7"/>
      <c r="P183" s="7"/>
      <c r="Q183" s="7"/>
      <c r="R183" s="7"/>
      <c r="S183" s="7"/>
      <c r="T183" s="7"/>
      <c r="U183" s="7"/>
    </row>
    <row r="184" spans="3:21" x14ac:dyDescent="0.3">
      <c r="C184" s="247"/>
      <c r="D184" s="181"/>
      <c r="E184" s="163"/>
      <c r="F184" s="181"/>
      <c r="G184" s="181"/>
      <c r="H184" s="181"/>
      <c r="I184" s="181"/>
      <c r="J184" s="181"/>
      <c r="K184" s="181"/>
      <c r="L184" s="202"/>
      <c r="N184" s="7"/>
      <c r="O184" s="7"/>
      <c r="P184" s="7"/>
      <c r="Q184" s="7"/>
      <c r="R184" s="7"/>
      <c r="S184" s="7"/>
      <c r="T184" s="7"/>
      <c r="U184" s="7"/>
    </row>
    <row r="185" spans="3:21" x14ac:dyDescent="0.3">
      <c r="C185" s="247"/>
      <c r="D185" s="181"/>
      <c r="E185" s="163"/>
      <c r="F185" s="181"/>
      <c r="G185" s="181"/>
      <c r="H185" s="181"/>
      <c r="I185" s="181"/>
      <c r="J185" s="181"/>
      <c r="K185" s="181"/>
      <c r="L185" s="202"/>
      <c r="N185" s="7"/>
      <c r="O185" s="7"/>
      <c r="P185" s="7"/>
      <c r="Q185" s="7"/>
      <c r="R185" s="7"/>
      <c r="S185" s="7"/>
      <c r="T185" s="7"/>
      <c r="U185" s="7"/>
    </row>
    <row r="186" spans="3:21" x14ac:dyDescent="0.3">
      <c r="C186" s="247"/>
      <c r="D186" s="181"/>
      <c r="E186" s="163"/>
      <c r="F186" s="181"/>
      <c r="G186" s="181"/>
      <c r="H186" s="181"/>
      <c r="I186" s="181"/>
      <c r="J186" s="181"/>
      <c r="K186" s="181"/>
      <c r="L186" s="202"/>
      <c r="N186" s="7"/>
      <c r="O186" s="7"/>
      <c r="P186" s="7"/>
      <c r="Q186" s="7"/>
      <c r="R186" s="7"/>
      <c r="S186" s="7"/>
      <c r="T186" s="7"/>
      <c r="U186" s="7"/>
    </row>
    <row r="187" spans="3:21" x14ac:dyDescent="0.3">
      <c r="C187" s="247"/>
      <c r="D187" s="181"/>
      <c r="E187" s="163"/>
      <c r="F187" s="181"/>
      <c r="G187" s="181"/>
      <c r="H187" s="181"/>
      <c r="I187" s="181"/>
      <c r="J187" s="181"/>
      <c r="K187" s="181"/>
      <c r="L187" s="202"/>
      <c r="N187" s="7"/>
      <c r="O187" s="7"/>
      <c r="P187" s="7"/>
      <c r="Q187" s="7"/>
      <c r="R187" s="7"/>
      <c r="S187" s="7"/>
      <c r="T187" s="7"/>
      <c r="U187" s="7"/>
    </row>
    <row r="188" spans="3:21" x14ac:dyDescent="0.3">
      <c r="C188" s="247"/>
      <c r="D188" s="181"/>
      <c r="E188" s="163"/>
      <c r="F188" s="181"/>
      <c r="G188" s="181"/>
      <c r="H188" s="181"/>
      <c r="I188" s="181"/>
      <c r="J188" s="181"/>
      <c r="K188" s="181"/>
      <c r="L188" s="202"/>
      <c r="N188" s="7"/>
      <c r="O188" s="7"/>
      <c r="P188" s="7"/>
      <c r="Q188" s="7"/>
      <c r="R188" s="7"/>
      <c r="S188" s="7"/>
      <c r="T188" s="7"/>
      <c r="U188" s="7"/>
    </row>
    <row r="189" spans="3:21" x14ac:dyDescent="0.3">
      <c r="C189" s="247"/>
      <c r="D189" s="181"/>
      <c r="E189" s="163"/>
      <c r="F189" s="181"/>
      <c r="G189" s="181"/>
      <c r="H189" s="181"/>
      <c r="I189" s="181"/>
      <c r="J189" s="181"/>
      <c r="K189" s="181"/>
      <c r="L189" s="202"/>
      <c r="N189" s="7"/>
      <c r="O189" s="7"/>
      <c r="P189" s="7"/>
      <c r="Q189" s="7"/>
      <c r="R189" s="7"/>
      <c r="S189" s="7"/>
      <c r="T189" s="7"/>
      <c r="U189" s="7"/>
    </row>
    <row r="190" spans="3:21" x14ac:dyDescent="0.3">
      <c r="C190" s="247"/>
      <c r="D190" s="181"/>
      <c r="E190" s="163"/>
      <c r="F190" s="181"/>
      <c r="G190" s="181"/>
      <c r="H190" s="181"/>
      <c r="I190" s="181"/>
      <c r="J190" s="181"/>
      <c r="K190" s="181"/>
      <c r="L190" s="202"/>
      <c r="N190" s="7"/>
      <c r="O190" s="7"/>
      <c r="P190" s="7"/>
      <c r="Q190" s="7"/>
      <c r="R190" s="7"/>
      <c r="S190" s="7"/>
      <c r="T190" s="7"/>
      <c r="U190" s="7"/>
    </row>
    <row r="191" spans="3:21" x14ac:dyDescent="0.3">
      <c r="C191" s="247"/>
      <c r="D191" s="181"/>
      <c r="E191" s="163"/>
      <c r="F191" s="181"/>
      <c r="G191" s="181"/>
      <c r="H191" s="181"/>
      <c r="I191" s="181"/>
      <c r="J191" s="181"/>
      <c r="K191" s="181"/>
      <c r="L191" s="202"/>
      <c r="N191" s="7"/>
      <c r="O191" s="7"/>
      <c r="P191" s="7"/>
      <c r="Q191" s="7"/>
      <c r="R191" s="7"/>
      <c r="S191" s="7"/>
      <c r="T191" s="7"/>
      <c r="U191" s="7"/>
    </row>
    <row r="192" spans="3:21" x14ac:dyDescent="0.3">
      <c r="C192" s="247"/>
      <c r="D192" s="181"/>
      <c r="E192" s="163"/>
      <c r="F192" s="181"/>
      <c r="G192" s="181"/>
      <c r="H192" s="181"/>
      <c r="I192" s="181"/>
      <c r="J192" s="181"/>
      <c r="K192" s="181"/>
      <c r="L192" s="202"/>
      <c r="N192" s="7"/>
      <c r="O192" s="7"/>
      <c r="P192" s="7"/>
      <c r="Q192" s="7"/>
      <c r="R192" s="7"/>
      <c r="S192" s="7"/>
      <c r="T192" s="7"/>
      <c r="U192" s="7"/>
    </row>
    <row r="193" spans="3:21" x14ac:dyDescent="0.3">
      <c r="C193" s="247"/>
      <c r="D193" s="181"/>
      <c r="E193" s="163"/>
      <c r="F193" s="181"/>
      <c r="G193" s="181"/>
      <c r="H193" s="181"/>
      <c r="I193" s="181"/>
      <c r="J193" s="181"/>
      <c r="K193" s="181"/>
      <c r="L193" s="202"/>
      <c r="N193" s="7"/>
      <c r="O193" s="7"/>
      <c r="P193" s="7"/>
      <c r="Q193" s="7"/>
      <c r="R193" s="7"/>
      <c r="S193" s="7"/>
      <c r="T193" s="7"/>
      <c r="U193" s="7"/>
    </row>
    <row r="194" spans="3:21" x14ac:dyDescent="0.3">
      <c r="C194" s="247"/>
      <c r="D194" s="181"/>
      <c r="E194" s="163"/>
      <c r="F194" s="181"/>
      <c r="G194" s="181"/>
      <c r="H194" s="181"/>
      <c r="I194" s="181"/>
      <c r="J194" s="181"/>
      <c r="K194" s="181"/>
      <c r="L194" s="202"/>
      <c r="N194" s="7"/>
      <c r="O194" s="7"/>
      <c r="P194" s="7"/>
      <c r="Q194" s="7"/>
      <c r="R194" s="7"/>
      <c r="S194" s="7"/>
      <c r="T194" s="7"/>
      <c r="U194" s="7"/>
    </row>
    <row r="195" spans="3:21" x14ac:dyDescent="0.3">
      <c r="C195" s="247"/>
      <c r="D195" s="181"/>
      <c r="E195" s="163"/>
      <c r="F195" s="181"/>
      <c r="G195" s="181"/>
      <c r="H195" s="181"/>
      <c r="I195" s="181"/>
      <c r="J195" s="181"/>
      <c r="K195" s="181"/>
      <c r="L195" s="202"/>
      <c r="N195" s="7"/>
      <c r="O195" s="7"/>
      <c r="P195" s="7"/>
      <c r="Q195" s="7"/>
      <c r="R195" s="7"/>
      <c r="S195" s="7"/>
      <c r="T195" s="7"/>
      <c r="U195" s="7"/>
    </row>
    <row r="196" spans="3:21" x14ac:dyDescent="0.3">
      <c r="C196" s="247"/>
      <c r="D196" s="181"/>
      <c r="E196" s="163"/>
      <c r="F196" s="181"/>
      <c r="G196" s="181"/>
      <c r="H196" s="181"/>
      <c r="I196" s="181"/>
      <c r="J196" s="181"/>
      <c r="K196" s="181"/>
      <c r="L196" s="202"/>
      <c r="N196" s="7"/>
      <c r="O196" s="7"/>
      <c r="P196" s="7"/>
      <c r="Q196" s="7"/>
      <c r="R196" s="7"/>
      <c r="S196" s="7"/>
      <c r="T196" s="7"/>
      <c r="U196" s="7"/>
    </row>
    <row r="197" spans="3:21" x14ac:dyDescent="0.3">
      <c r="C197" s="247"/>
      <c r="D197" s="181"/>
      <c r="E197" s="163"/>
      <c r="F197" s="181"/>
      <c r="G197" s="181"/>
      <c r="H197" s="181"/>
      <c r="I197" s="181"/>
      <c r="J197" s="181"/>
      <c r="K197" s="181"/>
      <c r="L197" s="202"/>
      <c r="N197" s="7"/>
      <c r="O197" s="7"/>
      <c r="P197" s="7"/>
      <c r="Q197" s="7"/>
      <c r="R197" s="7"/>
      <c r="S197" s="7"/>
      <c r="T197" s="7"/>
      <c r="U197" s="7"/>
    </row>
    <row r="198" spans="3:21" x14ac:dyDescent="0.3">
      <c r="C198" s="247"/>
      <c r="D198" s="181"/>
      <c r="E198" s="163"/>
      <c r="F198" s="181"/>
      <c r="G198" s="181"/>
      <c r="H198" s="181"/>
      <c r="I198" s="181"/>
      <c r="J198" s="181"/>
      <c r="K198" s="181"/>
      <c r="L198" s="202"/>
      <c r="M198" s="9"/>
      <c r="N198" s="7"/>
      <c r="O198" s="7"/>
      <c r="P198" s="7"/>
      <c r="Q198" s="7"/>
      <c r="R198" s="7"/>
      <c r="S198" s="7"/>
      <c r="T198" s="7"/>
      <c r="U198" s="7"/>
    </row>
    <row r="199" spans="3:21" x14ac:dyDescent="0.3">
      <c r="C199" s="247"/>
      <c r="D199" s="181"/>
      <c r="E199" s="163"/>
      <c r="F199" s="181"/>
      <c r="G199" s="181"/>
      <c r="H199" s="181"/>
      <c r="I199" s="181"/>
      <c r="J199" s="181"/>
      <c r="K199" s="181"/>
      <c r="L199" s="202"/>
      <c r="M199" s="9"/>
      <c r="N199" s="7"/>
      <c r="O199" s="7"/>
      <c r="P199" s="7"/>
      <c r="Q199" s="7"/>
      <c r="R199" s="7"/>
      <c r="S199" s="7"/>
      <c r="T199" s="7"/>
      <c r="U199" s="7"/>
    </row>
    <row r="200" spans="3:21" x14ac:dyDescent="0.3">
      <c r="C200" s="247"/>
      <c r="D200" s="181"/>
      <c r="E200" s="163"/>
      <c r="F200" s="181"/>
      <c r="G200" s="181"/>
      <c r="H200" s="181"/>
      <c r="I200" s="181"/>
      <c r="J200" s="181"/>
      <c r="K200" s="181"/>
      <c r="L200" s="202"/>
      <c r="M200" s="9"/>
      <c r="N200" s="7"/>
      <c r="O200" s="7"/>
      <c r="P200" s="7"/>
      <c r="Q200" s="7"/>
      <c r="R200" s="7"/>
      <c r="S200" s="7"/>
      <c r="T200" s="7"/>
      <c r="U200" s="7"/>
    </row>
    <row r="201" spans="3:21" x14ac:dyDescent="0.3">
      <c r="L201" s="324"/>
      <c r="M201" s="9"/>
      <c r="N201" s="7"/>
      <c r="O201" s="7"/>
      <c r="P201" s="7"/>
      <c r="Q201" s="7"/>
      <c r="R201" s="7"/>
      <c r="S201" s="7"/>
      <c r="T201" s="7"/>
      <c r="U201" s="7"/>
    </row>
    <row r="202" spans="3:21" x14ac:dyDescent="0.3">
      <c r="M202" s="9"/>
      <c r="N202" s="7"/>
      <c r="O202" s="7"/>
      <c r="P202" s="7"/>
      <c r="Q202" s="7"/>
      <c r="R202" s="7"/>
      <c r="S202" s="7"/>
      <c r="T202" s="7"/>
      <c r="U202" s="7"/>
    </row>
    <row r="203" spans="3:21" x14ac:dyDescent="0.3">
      <c r="M203" s="9"/>
      <c r="N203" s="7"/>
      <c r="O203" s="7"/>
      <c r="P203" s="7"/>
      <c r="Q203" s="7"/>
      <c r="R203" s="7"/>
      <c r="S203" s="7"/>
      <c r="T203" s="7"/>
      <c r="U203" s="7"/>
    </row>
    <row r="204" spans="3:21" x14ac:dyDescent="0.3">
      <c r="M204" s="9"/>
      <c r="N204" s="7"/>
      <c r="O204" s="7"/>
      <c r="P204" s="7"/>
      <c r="Q204" s="7"/>
      <c r="R204" s="7"/>
      <c r="S204" s="7"/>
      <c r="T204" s="7"/>
      <c r="U204" s="7"/>
    </row>
    <row r="205" spans="3:21" x14ac:dyDescent="0.3">
      <c r="M205" s="9"/>
      <c r="N205" s="7"/>
      <c r="O205" s="7"/>
      <c r="P205" s="7"/>
      <c r="Q205" s="7"/>
      <c r="R205" s="7"/>
      <c r="S205" s="7"/>
      <c r="T205" s="7"/>
      <c r="U205" s="7"/>
    </row>
    <row r="206" spans="3:21" x14ac:dyDescent="0.3">
      <c r="M206" s="9"/>
      <c r="N206" s="7"/>
      <c r="O206" s="7"/>
      <c r="P206" s="7"/>
      <c r="Q206" s="7"/>
      <c r="R206" s="7"/>
      <c r="S206" s="7"/>
      <c r="T206" s="7"/>
      <c r="U206" s="7"/>
    </row>
    <row r="207" spans="3:21" x14ac:dyDescent="0.3">
      <c r="M207" s="9"/>
      <c r="N207" s="7"/>
      <c r="O207" s="7"/>
      <c r="P207" s="7"/>
      <c r="Q207" s="7"/>
      <c r="R207" s="7"/>
      <c r="S207" s="7"/>
      <c r="T207" s="7"/>
      <c r="U207" s="7"/>
    </row>
    <row r="208" spans="3:21" x14ac:dyDescent="0.3">
      <c r="M208" s="9"/>
      <c r="N208" s="7"/>
      <c r="O208" s="7"/>
      <c r="P208" s="7"/>
      <c r="Q208" s="7"/>
      <c r="R208" s="7"/>
      <c r="S208" s="7"/>
      <c r="T208" s="7"/>
      <c r="U208" s="7"/>
    </row>
    <row r="209" spans="13:21" x14ac:dyDescent="0.3">
      <c r="M209" s="9"/>
      <c r="N209" s="7"/>
      <c r="O209" s="7"/>
      <c r="P209" s="7"/>
      <c r="Q209" s="7"/>
      <c r="R209" s="7"/>
      <c r="S209" s="7"/>
      <c r="T209" s="7"/>
      <c r="U209" s="7"/>
    </row>
    <row r="210" spans="13:21" x14ac:dyDescent="0.3">
      <c r="M210" s="9"/>
      <c r="N210" s="7"/>
      <c r="O210" s="7"/>
      <c r="P210" s="7"/>
      <c r="Q210" s="7"/>
      <c r="R210" s="7"/>
      <c r="S210" s="7"/>
      <c r="T210" s="7"/>
      <c r="U210" s="7"/>
    </row>
    <row r="211" spans="13:21" x14ac:dyDescent="0.3">
      <c r="M211" s="9"/>
      <c r="N211" s="7"/>
      <c r="O211" s="7"/>
      <c r="P211" s="7"/>
      <c r="Q211" s="7"/>
      <c r="R211" s="7"/>
      <c r="S211" s="7"/>
      <c r="T211" s="7"/>
      <c r="U211" s="7"/>
    </row>
    <row r="212" spans="13:21" x14ac:dyDescent="0.3">
      <c r="M212" s="9"/>
      <c r="N212" s="7"/>
      <c r="O212" s="7"/>
      <c r="P212" s="7"/>
      <c r="Q212" s="7"/>
      <c r="R212" s="7"/>
      <c r="S212" s="7"/>
      <c r="T212" s="7"/>
      <c r="U212" s="7"/>
    </row>
    <row r="213" spans="13:21" x14ac:dyDescent="0.3">
      <c r="M213" s="9"/>
      <c r="N213" s="7"/>
      <c r="O213" s="7"/>
      <c r="P213" s="7"/>
      <c r="Q213" s="7"/>
      <c r="R213" s="7"/>
      <c r="S213" s="7"/>
      <c r="T213" s="7"/>
      <c r="U213" s="7"/>
    </row>
    <row r="214" spans="13:21" x14ac:dyDescent="0.3">
      <c r="M214" s="9"/>
      <c r="N214" s="7"/>
      <c r="O214" s="7"/>
      <c r="P214" s="7"/>
      <c r="Q214" s="7"/>
      <c r="R214" s="7"/>
      <c r="S214" s="7"/>
      <c r="T214" s="7"/>
      <c r="U214" s="7"/>
    </row>
    <row r="215" spans="13:21" x14ac:dyDescent="0.3">
      <c r="M215" s="9"/>
      <c r="N215" s="7"/>
      <c r="O215" s="7"/>
      <c r="P215" s="7"/>
      <c r="Q215" s="7"/>
      <c r="R215" s="7"/>
      <c r="S215" s="7"/>
      <c r="T215" s="7"/>
      <c r="U215" s="7"/>
    </row>
    <row r="216" spans="13:21" x14ac:dyDescent="0.3">
      <c r="M216" s="9"/>
      <c r="N216" s="7"/>
      <c r="O216" s="7"/>
      <c r="P216" s="7"/>
      <c r="Q216" s="7"/>
      <c r="R216" s="7"/>
      <c r="S216" s="7"/>
      <c r="T216" s="7"/>
      <c r="U216" s="7"/>
    </row>
    <row r="217" spans="13:21" x14ac:dyDescent="0.3">
      <c r="M217" s="9"/>
      <c r="N217" s="7"/>
      <c r="O217" s="7"/>
      <c r="P217" s="7"/>
      <c r="Q217" s="7"/>
      <c r="R217" s="7"/>
      <c r="S217" s="7"/>
      <c r="T217" s="7"/>
      <c r="U217" s="7"/>
    </row>
    <row r="218" spans="13:21" x14ac:dyDescent="0.3">
      <c r="M218" s="9"/>
      <c r="N218" s="7"/>
      <c r="O218" s="7"/>
      <c r="P218" s="7"/>
      <c r="Q218" s="7"/>
      <c r="R218" s="7"/>
      <c r="S218" s="7"/>
      <c r="T218" s="7"/>
      <c r="U218" s="7"/>
    </row>
    <row r="219" spans="13:21" x14ac:dyDescent="0.3">
      <c r="M219" s="9"/>
      <c r="N219" s="7"/>
      <c r="O219" s="7"/>
      <c r="P219" s="7"/>
      <c r="Q219" s="7"/>
      <c r="R219" s="7"/>
      <c r="S219" s="7"/>
      <c r="T219" s="7"/>
      <c r="U219" s="7"/>
    </row>
    <row r="220" spans="13:21" x14ac:dyDescent="0.3">
      <c r="M220" s="9"/>
      <c r="N220" s="7"/>
      <c r="O220" s="7"/>
      <c r="P220" s="7"/>
      <c r="Q220" s="7"/>
      <c r="R220" s="7"/>
      <c r="S220" s="7"/>
      <c r="T220" s="7"/>
      <c r="U220" s="7"/>
    </row>
    <row r="221" spans="13:21" x14ac:dyDescent="0.3">
      <c r="M221" s="9"/>
      <c r="N221" s="7"/>
      <c r="O221" s="7"/>
      <c r="P221" s="7"/>
      <c r="Q221" s="7"/>
      <c r="R221" s="7"/>
      <c r="S221" s="7"/>
      <c r="T221" s="7"/>
      <c r="U221" s="7"/>
    </row>
    <row r="222" spans="13:21" x14ac:dyDescent="0.3">
      <c r="M222" s="9"/>
      <c r="N222" s="7"/>
      <c r="O222" s="7"/>
      <c r="P222" s="7"/>
      <c r="Q222" s="7"/>
      <c r="R222" s="7"/>
      <c r="S222" s="7"/>
      <c r="T222" s="7"/>
      <c r="U222" s="7"/>
    </row>
    <row r="223" spans="13:21" x14ac:dyDescent="0.3">
      <c r="M223" s="9"/>
      <c r="N223" s="7"/>
      <c r="O223" s="7"/>
      <c r="P223" s="7"/>
      <c r="Q223" s="7"/>
      <c r="R223" s="7"/>
      <c r="S223" s="7"/>
      <c r="T223" s="7"/>
      <c r="U223" s="7"/>
    </row>
    <row r="224" spans="13:21" x14ac:dyDescent="0.3">
      <c r="M224" s="9"/>
      <c r="N224" s="7"/>
      <c r="O224" s="7"/>
      <c r="P224" s="7"/>
      <c r="Q224" s="7"/>
      <c r="R224" s="7"/>
      <c r="S224" s="7"/>
      <c r="T224" s="7"/>
      <c r="U224" s="7"/>
    </row>
    <row r="225" spans="13:21" x14ac:dyDescent="0.3">
      <c r="M225" s="9"/>
      <c r="N225" s="7"/>
      <c r="O225" s="7"/>
      <c r="P225" s="7"/>
      <c r="Q225" s="7"/>
      <c r="R225" s="7"/>
      <c r="S225" s="7"/>
      <c r="T225" s="7"/>
      <c r="U225" s="7"/>
    </row>
    <row r="226" spans="13:21" x14ac:dyDescent="0.3">
      <c r="M226" s="9"/>
      <c r="N226" s="7"/>
      <c r="O226" s="7"/>
      <c r="P226" s="7"/>
      <c r="Q226" s="7"/>
      <c r="R226" s="7"/>
      <c r="S226" s="7"/>
      <c r="T226" s="7"/>
      <c r="U226" s="7"/>
    </row>
    <row r="227" spans="13:21" x14ac:dyDescent="0.3">
      <c r="M227" s="9"/>
      <c r="N227" s="7"/>
      <c r="O227" s="7"/>
      <c r="P227" s="7"/>
      <c r="Q227" s="7"/>
      <c r="R227" s="7"/>
      <c r="S227" s="7"/>
      <c r="T227" s="7"/>
      <c r="U227" s="7"/>
    </row>
    <row r="228" spans="13:21" x14ac:dyDescent="0.3">
      <c r="M228" s="9"/>
      <c r="N228" s="7"/>
      <c r="O228" s="7"/>
      <c r="P228" s="7"/>
      <c r="Q228" s="7"/>
      <c r="R228" s="7"/>
      <c r="S228" s="7"/>
      <c r="T228" s="7"/>
      <c r="U228" s="7"/>
    </row>
    <row r="229" spans="13:21" x14ac:dyDescent="0.3">
      <c r="M229" s="9"/>
      <c r="N229" s="7"/>
      <c r="O229" s="7"/>
      <c r="P229" s="7"/>
      <c r="Q229" s="7"/>
      <c r="R229" s="7"/>
      <c r="S229" s="7"/>
      <c r="T229" s="7"/>
      <c r="U229" s="7"/>
    </row>
    <row r="230" spans="13:21" x14ac:dyDescent="0.3">
      <c r="M230" s="9"/>
      <c r="N230" s="7"/>
      <c r="O230" s="7"/>
      <c r="P230" s="7"/>
      <c r="Q230" s="7"/>
      <c r="R230" s="7"/>
      <c r="S230" s="7"/>
      <c r="T230" s="7"/>
      <c r="U230" s="7"/>
    </row>
    <row r="231" spans="13:21" x14ac:dyDescent="0.3">
      <c r="M231" s="9"/>
      <c r="N231" s="7"/>
      <c r="O231" s="7"/>
      <c r="P231" s="7"/>
      <c r="Q231" s="7"/>
      <c r="R231" s="7"/>
      <c r="S231" s="7"/>
      <c r="T231" s="7"/>
      <c r="U231" s="7"/>
    </row>
    <row r="232" spans="13:21" x14ac:dyDescent="0.3">
      <c r="M232" s="9"/>
      <c r="N232" s="7"/>
      <c r="O232" s="7"/>
      <c r="P232" s="7"/>
      <c r="Q232" s="7"/>
      <c r="R232" s="7"/>
      <c r="S232" s="7"/>
      <c r="T232" s="7"/>
      <c r="U232" s="7"/>
    </row>
    <row r="233" spans="13:21" x14ac:dyDescent="0.3">
      <c r="M233" s="9"/>
      <c r="N233" s="7"/>
      <c r="O233" s="7"/>
      <c r="P233" s="7"/>
      <c r="Q233" s="7"/>
      <c r="R233" s="7"/>
      <c r="S233" s="7"/>
      <c r="T233" s="7"/>
      <c r="U233" s="7"/>
    </row>
    <row r="234" spans="13:21" x14ac:dyDescent="0.3">
      <c r="M234" s="9"/>
      <c r="N234" s="7"/>
      <c r="O234" s="7"/>
      <c r="P234" s="7"/>
      <c r="Q234" s="7"/>
      <c r="R234" s="7"/>
      <c r="S234" s="7"/>
      <c r="T234" s="7"/>
      <c r="U234" s="7"/>
    </row>
    <row r="235" spans="13:21" x14ac:dyDescent="0.3">
      <c r="M235" s="9"/>
      <c r="N235" s="7"/>
      <c r="O235" s="7"/>
      <c r="P235" s="7"/>
      <c r="Q235" s="7"/>
      <c r="R235" s="7"/>
      <c r="S235" s="7"/>
      <c r="T235" s="7"/>
      <c r="U235" s="7"/>
    </row>
    <row r="236" spans="13:21" x14ac:dyDescent="0.3">
      <c r="M236" s="9"/>
      <c r="N236" s="7"/>
      <c r="O236" s="7"/>
      <c r="P236" s="7"/>
      <c r="Q236" s="7"/>
      <c r="R236" s="7"/>
      <c r="S236" s="7"/>
      <c r="T236" s="7"/>
      <c r="U236" s="7"/>
    </row>
    <row r="237" spans="13:21" x14ac:dyDescent="0.3">
      <c r="M237" s="9"/>
      <c r="N237" s="7"/>
      <c r="O237" s="7"/>
      <c r="P237" s="7"/>
      <c r="Q237" s="7"/>
      <c r="R237" s="7"/>
      <c r="S237" s="7"/>
      <c r="T237" s="7"/>
      <c r="U237" s="7"/>
    </row>
    <row r="238" spans="13:21" x14ac:dyDescent="0.3">
      <c r="M238" s="9"/>
      <c r="N238" s="7"/>
      <c r="O238" s="7"/>
      <c r="P238" s="7"/>
      <c r="Q238" s="7"/>
      <c r="R238" s="7"/>
      <c r="S238" s="7"/>
      <c r="T238" s="7"/>
      <c r="U238" s="7"/>
    </row>
    <row r="239" spans="13:21" x14ac:dyDescent="0.3">
      <c r="M239" s="9"/>
      <c r="N239" s="7"/>
      <c r="O239" s="7"/>
      <c r="P239" s="7"/>
      <c r="Q239" s="7"/>
      <c r="R239" s="7"/>
      <c r="S239" s="7"/>
      <c r="T239" s="7"/>
      <c r="U239" s="7"/>
    </row>
    <row r="240" spans="13:21" x14ac:dyDescent="0.3">
      <c r="M240" s="9"/>
      <c r="N240" s="7"/>
      <c r="O240" s="7"/>
      <c r="P240" s="7"/>
      <c r="Q240" s="7"/>
      <c r="R240" s="7"/>
      <c r="S240" s="7"/>
      <c r="T240" s="7"/>
      <c r="U240" s="7"/>
    </row>
    <row r="241" spans="13:21" x14ac:dyDescent="0.3">
      <c r="M241" s="9"/>
      <c r="N241" s="7"/>
      <c r="O241" s="7"/>
      <c r="P241" s="7"/>
      <c r="Q241" s="7"/>
      <c r="R241" s="7"/>
      <c r="S241" s="7"/>
      <c r="T241" s="7"/>
      <c r="U241" s="7"/>
    </row>
    <row r="242" spans="13:21" x14ac:dyDescent="0.3">
      <c r="M242" s="9"/>
      <c r="N242" s="7"/>
      <c r="O242" s="7"/>
      <c r="P242" s="7"/>
      <c r="Q242" s="7"/>
      <c r="R242" s="7"/>
      <c r="S242" s="7"/>
      <c r="T242" s="7"/>
      <c r="U242" s="7"/>
    </row>
    <row r="243" spans="13:21" x14ac:dyDescent="0.3">
      <c r="M243" s="9"/>
      <c r="N243" s="7"/>
      <c r="O243" s="7"/>
      <c r="P243" s="7"/>
      <c r="Q243" s="7"/>
      <c r="R243" s="7"/>
      <c r="S243" s="7"/>
      <c r="T243" s="7"/>
      <c r="U243" s="7"/>
    </row>
    <row r="244" spans="13:21" x14ac:dyDescent="0.3">
      <c r="M244" s="9"/>
      <c r="N244" s="7"/>
      <c r="O244" s="7"/>
      <c r="P244" s="7"/>
      <c r="Q244" s="7"/>
      <c r="R244" s="7"/>
      <c r="S244" s="7"/>
      <c r="T244" s="7"/>
      <c r="U244" s="7"/>
    </row>
    <row r="245" spans="13:21" x14ac:dyDescent="0.3">
      <c r="M245" s="9"/>
      <c r="N245" s="7"/>
      <c r="O245" s="7"/>
      <c r="P245" s="7"/>
      <c r="Q245" s="7"/>
      <c r="R245" s="7"/>
      <c r="S245" s="7"/>
      <c r="T245" s="7"/>
      <c r="U245" s="7"/>
    </row>
    <row r="246" spans="13:21" x14ac:dyDescent="0.3">
      <c r="M246" s="9"/>
      <c r="N246" s="7"/>
      <c r="O246" s="7"/>
      <c r="P246" s="7"/>
      <c r="Q246" s="7"/>
      <c r="R246" s="7"/>
      <c r="S246" s="7"/>
      <c r="T246" s="7"/>
      <c r="U246" s="7"/>
    </row>
    <row r="247" spans="13:21" x14ac:dyDescent="0.3">
      <c r="M247" s="9"/>
      <c r="N247" s="7"/>
      <c r="O247" s="7"/>
      <c r="P247" s="7"/>
      <c r="Q247" s="7"/>
      <c r="R247" s="7"/>
      <c r="S247" s="7"/>
      <c r="T247" s="7"/>
      <c r="U247" s="7"/>
    </row>
    <row r="248" spans="13:21" x14ac:dyDescent="0.3">
      <c r="M248" s="9"/>
      <c r="N248" s="7"/>
      <c r="O248" s="7"/>
      <c r="P248" s="7"/>
      <c r="Q248" s="7"/>
      <c r="R248" s="7"/>
      <c r="S248" s="7"/>
      <c r="T248" s="7"/>
      <c r="U248" s="7"/>
    </row>
    <row r="249" spans="13:21" x14ac:dyDescent="0.3">
      <c r="M249" s="9"/>
      <c r="N249" s="7"/>
      <c r="O249" s="7"/>
      <c r="P249" s="7"/>
      <c r="Q249" s="7"/>
      <c r="R249" s="7"/>
      <c r="S249" s="7"/>
      <c r="T249" s="7"/>
      <c r="U249" s="7"/>
    </row>
    <row r="250" spans="13:21" x14ac:dyDescent="0.3">
      <c r="M250" s="9"/>
      <c r="N250" s="7"/>
      <c r="O250" s="7"/>
      <c r="P250" s="7"/>
      <c r="Q250" s="7"/>
      <c r="R250" s="7"/>
      <c r="S250" s="7"/>
      <c r="T250" s="7"/>
      <c r="U250" s="7"/>
    </row>
    <row r="251" spans="13:21" x14ac:dyDescent="0.3">
      <c r="M251" s="9"/>
      <c r="N251" s="7"/>
      <c r="O251" s="7"/>
      <c r="P251" s="7"/>
      <c r="Q251" s="7"/>
      <c r="R251" s="7"/>
      <c r="S251" s="7"/>
      <c r="T251" s="7"/>
      <c r="U251" s="7"/>
    </row>
    <row r="252" spans="13:21" x14ac:dyDescent="0.3">
      <c r="M252" s="9"/>
      <c r="N252" s="7"/>
      <c r="O252" s="7"/>
      <c r="P252" s="7"/>
      <c r="Q252" s="7"/>
      <c r="R252" s="7"/>
      <c r="S252" s="7"/>
      <c r="T252" s="7"/>
      <c r="U252" s="7"/>
    </row>
    <row r="253" spans="13:21" x14ac:dyDescent="0.3">
      <c r="M253" s="9"/>
      <c r="N253" s="7"/>
      <c r="O253" s="7"/>
      <c r="P253" s="7"/>
      <c r="Q253" s="7"/>
      <c r="R253" s="7"/>
      <c r="S253" s="7"/>
      <c r="T253" s="7"/>
      <c r="U253" s="7"/>
    </row>
    <row r="254" spans="13:21" x14ac:dyDescent="0.3">
      <c r="M254" s="9"/>
      <c r="N254" s="7"/>
      <c r="O254" s="7"/>
      <c r="P254" s="7"/>
      <c r="Q254" s="7"/>
      <c r="R254" s="7"/>
      <c r="S254" s="7"/>
      <c r="T254" s="7"/>
      <c r="U254" s="7"/>
    </row>
    <row r="255" spans="13:21" x14ac:dyDescent="0.3">
      <c r="M255" s="9"/>
      <c r="N255" s="7"/>
      <c r="O255" s="7"/>
      <c r="P255" s="7"/>
      <c r="Q255" s="7"/>
      <c r="R255" s="7"/>
      <c r="S255" s="7"/>
      <c r="T255" s="7"/>
      <c r="U255" s="7"/>
    </row>
    <row r="256" spans="13:21" x14ac:dyDescent="0.3">
      <c r="M256" s="9"/>
      <c r="N256" s="7"/>
      <c r="O256" s="7"/>
      <c r="P256" s="7"/>
      <c r="Q256" s="7"/>
      <c r="R256" s="7"/>
      <c r="S256" s="7"/>
      <c r="T256" s="7"/>
      <c r="U256" s="7"/>
    </row>
    <row r="257" spans="13:21" x14ac:dyDescent="0.3">
      <c r="M257" s="9"/>
      <c r="N257" s="7"/>
      <c r="O257" s="7"/>
      <c r="P257" s="7"/>
      <c r="Q257" s="7"/>
      <c r="R257" s="7"/>
      <c r="S257" s="7"/>
      <c r="T257" s="7"/>
      <c r="U257" s="7"/>
    </row>
    <row r="258" spans="13:21" x14ac:dyDescent="0.3">
      <c r="M258" s="9"/>
      <c r="N258" s="7"/>
      <c r="O258" s="7"/>
      <c r="P258" s="7"/>
      <c r="Q258" s="7"/>
      <c r="R258" s="7"/>
      <c r="S258" s="7"/>
      <c r="T258" s="7"/>
      <c r="U258" s="7"/>
    </row>
    <row r="259" spans="13:21" x14ac:dyDescent="0.3">
      <c r="M259" s="9"/>
      <c r="N259" s="7"/>
      <c r="O259" s="7"/>
      <c r="P259" s="7"/>
      <c r="Q259" s="7"/>
      <c r="R259" s="7"/>
      <c r="S259" s="7"/>
      <c r="T259" s="7"/>
      <c r="U259" s="7"/>
    </row>
    <row r="260" spans="13:21" x14ac:dyDescent="0.3">
      <c r="M260" s="9"/>
      <c r="N260" s="7"/>
      <c r="O260" s="7"/>
      <c r="P260" s="7"/>
      <c r="Q260" s="7"/>
      <c r="R260" s="7"/>
      <c r="S260" s="7"/>
      <c r="T260" s="7"/>
      <c r="U260" s="7"/>
    </row>
    <row r="261" spans="13:21" x14ac:dyDescent="0.3">
      <c r="M261" s="9"/>
      <c r="N261" s="7"/>
      <c r="O261" s="7"/>
      <c r="P261" s="7"/>
      <c r="Q261" s="7"/>
      <c r="R261" s="7"/>
      <c r="S261" s="7"/>
      <c r="T261" s="7"/>
      <c r="U261" s="7"/>
    </row>
    <row r="262" spans="13:21" x14ac:dyDescent="0.3">
      <c r="M262" s="9"/>
      <c r="N262" s="7"/>
      <c r="O262" s="7"/>
      <c r="P262" s="7"/>
      <c r="Q262" s="7"/>
      <c r="R262" s="7"/>
      <c r="S262" s="7"/>
      <c r="T262" s="7"/>
      <c r="U262" s="7"/>
    </row>
    <row r="263" spans="13:21" x14ac:dyDescent="0.3">
      <c r="M263" s="9"/>
      <c r="N263" s="7"/>
      <c r="O263" s="7"/>
      <c r="P263" s="7"/>
      <c r="Q263" s="7"/>
      <c r="R263" s="7"/>
      <c r="S263" s="7"/>
      <c r="T263" s="7"/>
      <c r="U263" s="7"/>
    </row>
    <row r="264" spans="13:21" x14ac:dyDescent="0.3">
      <c r="M264" s="9"/>
      <c r="N264" s="7"/>
      <c r="O264" s="7"/>
      <c r="P264" s="7"/>
      <c r="Q264" s="7"/>
      <c r="R264" s="7"/>
      <c r="S264" s="7"/>
      <c r="T264" s="7"/>
      <c r="U264" s="7"/>
    </row>
    <row r="265" spans="13:21" x14ac:dyDescent="0.3">
      <c r="M265" s="9"/>
      <c r="N265" s="7"/>
      <c r="O265" s="7"/>
      <c r="P265" s="7"/>
      <c r="Q265" s="7"/>
      <c r="R265" s="7"/>
      <c r="S265" s="7"/>
      <c r="T265" s="7"/>
      <c r="U265" s="7"/>
    </row>
    <row r="266" spans="13:21" x14ac:dyDescent="0.3">
      <c r="M266" s="9"/>
      <c r="N266" s="7"/>
      <c r="O266" s="7"/>
      <c r="P266" s="7"/>
      <c r="Q266" s="7"/>
      <c r="R266" s="7"/>
      <c r="S266" s="7"/>
      <c r="T266" s="7"/>
      <c r="U266" s="7"/>
    </row>
    <row r="267" spans="13:21" x14ac:dyDescent="0.3">
      <c r="M267" s="9"/>
      <c r="N267" s="7"/>
      <c r="O267" s="7"/>
      <c r="P267" s="7"/>
      <c r="Q267" s="7"/>
      <c r="R267" s="7"/>
      <c r="S267" s="7"/>
      <c r="T267" s="7"/>
      <c r="U267" s="7"/>
    </row>
    <row r="268" spans="13:21" x14ac:dyDescent="0.3">
      <c r="M268" s="9"/>
      <c r="N268" s="7"/>
      <c r="O268" s="7"/>
      <c r="P268" s="7"/>
      <c r="Q268" s="7"/>
      <c r="R268" s="7"/>
      <c r="S268" s="7"/>
      <c r="T268" s="7"/>
      <c r="U268" s="7"/>
    </row>
    <row r="269" spans="13:21" x14ac:dyDescent="0.3">
      <c r="M269" s="9"/>
      <c r="N269" s="7"/>
      <c r="O269" s="7"/>
      <c r="P269" s="7"/>
      <c r="Q269" s="7"/>
      <c r="R269" s="7"/>
      <c r="S269" s="7"/>
      <c r="T269" s="7"/>
      <c r="U269" s="7"/>
    </row>
  </sheetData>
  <protectedRanges>
    <protectedRange password="CE28" sqref="H121:H122 H124" name="Диапазон1_1_1_1" securityDescriptor="O:WDG:WDD:(A;;CC;;;WD)"/>
  </protectedRanges>
  <mergeCells count="26">
    <mergeCell ref="E120:K120"/>
    <mergeCell ref="A33:L33"/>
    <mergeCell ref="H130:H131"/>
    <mergeCell ref="I130:I131"/>
    <mergeCell ref="J130:J131"/>
    <mergeCell ref="K130:K131"/>
    <mergeCell ref="A112:L112"/>
    <mergeCell ref="A13:L13"/>
    <mergeCell ref="A14:L14"/>
    <mergeCell ref="A15:L15"/>
    <mergeCell ref="H9:K9"/>
    <mergeCell ref="L9:L11"/>
    <mergeCell ref="H10:H11"/>
    <mergeCell ref="I10:I11"/>
    <mergeCell ref="J10:J11"/>
    <mergeCell ref="K10:K11"/>
    <mergeCell ref="A5:L5"/>
    <mergeCell ref="A6:L6"/>
    <mergeCell ref="A7:L7"/>
    <mergeCell ref="A9:A11"/>
    <mergeCell ref="B9:B11"/>
    <mergeCell ref="C9:C11"/>
    <mergeCell ref="D9:D11"/>
    <mergeCell ref="E9:E11"/>
    <mergeCell ref="F9:F11"/>
    <mergeCell ref="G9:G11"/>
  </mergeCells>
  <phoneticPr fontId="3" type="noConversion"/>
  <pageMargins left="0.23" right="0.22" top="1" bottom="0.51" header="0.5" footer="0.5"/>
  <pageSetup paperSize="9" scale="59" fitToHeight="16" orientation="landscape" r:id="rId1"/>
  <headerFooter alignWithMargins="0"/>
  <rowBreaks count="3" manualBreakCount="3">
    <brk id="42" max="16383" man="1"/>
    <brk id="78" max="16383" man="1"/>
    <brk id="111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502"/>
  <sheetViews>
    <sheetView zoomScale="75" workbookViewId="0">
      <pane ySplit="11" topLeftCell="A12" activePane="bottomLeft" state="frozen"/>
      <selection activeCell="E1" sqref="E1"/>
      <selection pane="bottomLeft" activeCell="K4" sqref="K4"/>
    </sheetView>
  </sheetViews>
  <sheetFormatPr defaultRowHeight="18.75" x14ac:dyDescent="0.3"/>
  <cols>
    <col min="1" max="1" width="5.85546875" style="9" customWidth="1"/>
    <col min="2" max="2" width="57.85546875" style="9" customWidth="1"/>
    <col min="3" max="3" width="11.85546875" style="10" customWidth="1"/>
    <col min="4" max="4" width="9" style="9" customWidth="1"/>
    <col min="5" max="5" width="16.42578125" style="11" customWidth="1"/>
    <col min="6" max="6" width="16.5703125" style="9" customWidth="1"/>
    <col min="7" max="7" width="21.7109375" style="9" customWidth="1"/>
    <col min="8" max="8" width="19.28515625" style="9" bestFit="1" customWidth="1"/>
    <col min="9" max="9" width="19.28515625" style="9" customWidth="1"/>
    <col min="10" max="10" width="18.28515625" style="9" customWidth="1"/>
    <col min="11" max="11" width="18.140625" style="9" bestFit="1" customWidth="1"/>
    <col min="12" max="12" width="19.5703125" style="17" customWidth="1"/>
    <col min="13" max="13" width="17.85546875" style="429" customWidth="1"/>
    <col min="14" max="14" width="15.7109375" style="429" customWidth="1"/>
    <col min="15" max="15" width="15.28515625" style="429" customWidth="1"/>
    <col min="16" max="16" width="15.42578125" style="7" customWidth="1"/>
    <col min="17" max="17" width="15.5703125" style="15" customWidth="1"/>
    <col min="18" max="18" width="9.140625" style="15"/>
    <col min="19" max="16384" width="9.140625" style="7"/>
  </cols>
  <sheetData>
    <row r="1" spans="1:18" ht="17.25" customHeight="1" x14ac:dyDescent="0.3">
      <c r="J1" s="12" t="s">
        <v>27</v>
      </c>
      <c r="K1" s="13"/>
      <c r="L1" s="14"/>
    </row>
    <row r="2" spans="1:18" ht="18" customHeight="1" x14ac:dyDescent="0.3">
      <c r="H2" s="13"/>
      <c r="J2" s="12" t="s">
        <v>28</v>
      </c>
      <c r="K2" s="13"/>
      <c r="L2" s="14"/>
    </row>
    <row r="3" spans="1:18" ht="20.25" x14ac:dyDescent="0.3">
      <c r="B3" s="9" t="s">
        <v>376</v>
      </c>
      <c r="H3" s="13"/>
      <c r="J3" s="12" t="s">
        <v>11</v>
      </c>
      <c r="K3" s="13"/>
      <c r="L3" s="14" t="s">
        <v>53</v>
      </c>
    </row>
    <row r="4" spans="1:18" ht="19.5" customHeight="1" x14ac:dyDescent="0.3">
      <c r="J4" s="251">
        <v>42724</v>
      </c>
      <c r="K4" s="16" t="s">
        <v>200</v>
      </c>
    </row>
    <row r="5" spans="1:18" ht="17.25" customHeight="1" x14ac:dyDescent="0.3">
      <c r="A5" s="716" t="s">
        <v>29</v>
      </c>
      <c r="B5" s="716"/>
      <c r="C5" s="716"/>
      <c r="D5" s="716"/>
      <c r="E5" s="716"/>
      <c r="F5" s="716"/>
      <c r="G5" s="716"/>
      <c r="H5" s="716"/>
      <c r="I5" s="716"/>
      <c r="J5" s="716"/>
      <c r="K5" s="716"/>
      <c r="L5" s="716"/>
    </row>
    <row r="6" spans="1:18" ht="18" customHeight="1" x14ac:dyDescent="0.3">
      <c r="A6" s="717" t="s">
        <v>8</v>
      </c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</row>
    <row r="7" spans="1:18" ht="18" customHeight="1" x14ac:dyDescent="0.3">
      <c r="A7" s="717" t="s">
        <v>143</v>
      </c>
      <c r="B7" s="717"/>
      <c r="C7" s="717"/>
      <c r="D7" s="717"/>
      <c r="E7" s="717"/>
      <c r="F7" s="717"/>
      <c r="G7" s="717"/>
      <c r="H7" s="717"/>
      <c r="I7" s="717"/>
      <c r="J7" s="717"/>
      <c r="K7" s="717"/>
      <c r="L7" s="717"/>
    </row>
    <row r="8" spans="1:18" ht="12.75" customHeight="1" x14ac:dyDescent="0.3">
      <c r="L8" s="10" t="s">
        <v>30</v>
      </c>
    </row>
    <row r="9" spans="1:18" x14ac:dyDescent="0.3">
      <c r="A9" s="719" t="s">
        <v>23</v>
      </c>
      <c r="B9" s="719" t="s">
        <v>31</v>
      </c>
      <c r="C9" s="719" t="s">
        <v>22</v>
      </c>
      <c r="D9" s="719" t="s">
        <v>73</v>
      </c>
      <c r="E9" s="719" t="s">
        <v>33</v>
      </c>
      <c r="F9" s="724" t="s">
        <v>9</v>
      </c>
      <c r="G9" s="719" t="s">
        <v>10</v>
      </c>
      <c r="H9" s="732" t="s">
        <v>34</v>
      </c>
      <c r="I9" s="733"/>
      <c r="J9" s="733"/>
      <c r="K9" s="734"/>
      <c r="L9" s="719" t="s">
        <v>35</v>
      </c>
    </row>
    <row r="10" spans="1:18" x14ac:dyDescent="0.3">
      <c r="A10" s="720"/>
      <c r="B10" s="720"/>
      <c r="C10" s="722"/>
      <c r="D10" s="720"/>
      <c r="E10" s="720"/>
      <c r="F10" s="725"/>
      <c r="G10" s="720"/>
      <c r="H10" s="719" t="s">
        <v>36</v>
      </c>
      <c r="I10" s="719" t="s">
        <v>37</v>
      </c>
      <c r="J10" s="719" t="s">
        <v>38</v>
      </c>
      <c r="K10" s="719" t="s">
        <v>39</v>
      </c>
      <c r="L10" s="720"/>
      <c r="M10" s="429" t="s">
        <v>151</v>
      </c>
      <c r="N10" s="429" t="s">
        <v>152</v>
      </c>
      <c r="O10" s="429" t="s">
        <v>153</v>
      </c>
    </row>
    <row r="11" spans="1:18" ht="16.5" customHeight="1" x14ac:dyDescent="0.3">
      <c r="A11" s="721"/>
      <c r="B11" s="721"/>
      <c r="C11" s="723"/>
      <c r="D11" s="721"/>
      <c r="E11" s="721"/>
      <c r="F11" s="726"/>
      <c r="G11" s="721"/>
      <c r="H11" s="721"/>
      <c r="I11" s="721"/>
      <c r="J11" s="721"/>
      <c r="K11" s="721"/>
      <c r="L11" s="721"/>
    </row>
    <row r="12" spans="1:18" s="20" customFormat="1" ht="11.25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430"/>
      <c r="N12" s="430"/>
      <c r="O12" s="430"/>
      <c r="Q12" s="19"/>
      <c r="R12" s="19"/>
    </row>
    <row r="13" spans="1:18" s="20" customFormat="1" ht="27.95" customHeight="1" x14ac:dyDescent="0.2">
      <c r="A13" s="742" t="s">
        <v>40</v>
      </c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4"/>
      <c r="M13" s="430"/>
      <c r="N13" s="430"/>
      <c r="O13" s="430"/>
      <c r="Q13" s="19"/>
      <c r="R13" s="19"/>
    </row>
    <row r="14" spans="1:18" s="20" customFormat="1" ht="26.1" customHeight="1" x14ac:dyDescent="0.2">
      <c r="A14" s="729" t="s">
        <v>41</v>
      </c>
      <c r="B14" s="730"/>
      <c r="C14" s="730"/>
      <c r="D14" s="730"/>
      <c r="E14" s="730"/>
      <c r="F14" s="730"/>
      <c r="G14" s="730"/>
      <c r="H14" s="730"/>
      <c r="I14" s="730"/>
      <c r="J14" s="730"/>
      <c r="K14" s="730"/>
      <c r="L14" s="731"/>
      <c r="M14" s="430"/>
      <c r="N14" s="430"/>
      <c r="O14" s="430"/>
      <c r="Q14" s="19"/>
      <c r="R14" s="19"/>
    </row>
    <row r="15" spans="1:18" s="20" customFormat="1" ht="30.95" customHeight="1" x14ac:dyDescent="0.2">
      <c r="A15" s="28">
        <v>1</v>
      </c>
      <c r="B15" s="116" t="s">
        <v>114</v>
      </c>
      <c r="C15" s="28">
        <v>150101</v>
      </c>
      <c r="D15" s="28">
        <v>3122</v>
      </c>
      <c r="E15" s="29">
        <v>1821583</v>
      </c>
      <c r="F15" s="108">
        <v>90010</v>
      </c>
      <c r="G15" s="69">
        <f>SUM(H15:K15)</f>
        <v>170000</v>
      </c>
      <c r="H15" s="241">
        <f>SUM(H16:H18)</f>
        <v>10000</v>
      </c>
      <c r="I15" s="241">
        <f>SUM(I16:I18)</f>
        <v>2000</v>
      </c>
      <c r="J15" s="241">
        <f>SUM(J16:J18)</f>
        <v>158000</v>
      </c>
      <c r="K15" s="241">
        <f>SUM(K16:K18)</f>
        <v>0</v>
      </c>
      <c r="L15" s="50"/>
      <c r="M15" s="654">
        <v>1000000</v>
      </c>
      <c r="N15" s="654">
        <v>830000</v>
      </c>
      <c r="O15" s="430"/>
      <c r="Q15" s="19"/>
      <c r="R15" s="19"/>
    </row>
    <row r="16" spans="1:18" s="20" customFormat="1" ht="17.100000000000001" customHeight="1" x14ac:dyDescent="0.2">
      <c r="A16" s="33"/>
      <c r="B16" s="92" t="s">
        <v>63</v>
      </c>
      <c r="C16" s="33"/>
      <c r="D16" s="33"/>
      <c r="E16" s="74"/>
      <c r="F16" s="82"/>
      <c r="G16" s="74">
        <f>SUM(H16:K16)</f>
        <v>12000</v>
      </c>
      <c r="H16" s="95">
        <v>10000</v>
      </c>
      <c r="I16" s="74">
        <v>2000</v>
      </c>
      <c r="J16" s="74"/>
      <c r="K16" s="74"/>
      <c r="L16" s="53" t="s">
        <v>64</v>
      </c>
      <c r="M16" s="430"/>
      <c r="N16" s="430"/>
      <c r="O16" s="430"/>
      <c r="Q16" s="19"/>
      <c r="R16" s="19"/>
    </row>
    <row r="17" spans="1:18" s="20" customFormat="1" ht="17.100000000000001" customHeight="1" x14ac:dyDescent="0.2">
      <c r="A17" s="33"/>
      <c r="B17" s="92" t="s">
        <v>68</v>
      </c>
      <c r="C17" s="33"/>
      <c r="D17" s="33"/>
      <c r="E17" s="74"/>
      <c r="F17" s="82"/>
      <c r="G17" s="74">
        <f>SUM(H17:K17)</f>
        <v>158000</v>
      </c>
      <c r="H17" s="95"/>
      <c r="I17" s="74"/>
      <c r="J17" s="74">
        <v>158000</v>
      </c>
      <c r="K17" s="74"/>
      <c r="L17" s="53" t="s">
        <v>404</v>
      </c>
      <c r="M17" s="430"/>
      <c r="N17" s="430"/>
      <c r="O17" s="430"/>
      <c r="Q17" s="19"/>
      <c r="R17" s="19"/>
    </row>
    <row r="18" spans="1:18" s="20" customFormat="1" ht="17.100000000000001" customHeight="1" x14ac:dyDescent="0.2">
      <c r="A18" s="83"/>
      <c r="B18" s="66" t="s">
        <v>51</v>
      </c>
      <c r="C18" s="83"/>
      <c r="D18" s="83"/>
      <c r="E18" s="64"/>
      <c r="F18" s="85"/>
      <c r="G18" s="64">
        <f>SUM(H18:K18)</f>
        <v>0</v>
      </c>
      <c r="H18" s="216"/>
      <c r="I18" s="64"/>
      <c r="J18" s="64"/>
      <c r="K18" s="64"/>
      <c r="L18" s="55" t="s">
        <v>52</v>
      </c>
      <c r="M18" s="430"/>
      <c r="N18" s="430"/>
      <c r="O18" s="430"/>
      <c r="Q18" s="19"/>
      <c r="R18" s="19"/>
    </row>
    <row r="19" spans="1:18" s="20" customFormat="1" ht="22.5" customHeight="1" x14ac:dyDescent="0.2">
      <c r="A19" s="125"/>
      <c r="B19" s="214" t="s">
        <v>42</v>
      </c>
      <c r="C19" s="125"/>
      <c r="D19" s="125"/>
      <c r="E19" s="125"/>
      <c r="F19" s="125"/>
      <c r="G19" s="215">
        <f>G15</f>
        <v>170000</v>
      </c>
      <c r="H19" s="215">
        <f>H15</f>
        <v>10000</v>
      </c>
      <c r="I19" s="215">
        <f>I15</f>
        <v>2000</v>
      </c>
      <c r="J19" s="215">
        <f>J15</f>
        <v>158000</v>
      </c>
      <c r="K19" s="215">
        <f>K15</f>
        <v>0</v>
      </c>
      <c r="L19" s="125"/>
      <c r="M19" s="430"/>
      <c r="N19" s="430"/>
      <c r="O19" s="430"/>
      <c r="Q19" s="19"/>
      <c r="R19" s="19"/>
    </row>
    <row r="20" spans="1:18" s="414" customFormat="1" ht="18" customHeight="1" x14ac:dyDescent="0.2">
      <c r="A20" s="40"/>
      <c r="B20" s="21" t="s">
        <v>47</v>
      </c>
      <c r="C20" s="3"/>
      <c r="D20" s="3"/>
      <c r="E20" s="60"/>
      <c r="F20" s="60"/>
      <c r="G20" s="6">
        <f>G18</f>
        <v>0</v>
      </c>
      <c r="H20" s="6">
        <f>H18</f>
        <v>0</v>
      </c>
      <c r="I20" s="6">
        <f>I18</f>
        <v>0</v>
      </c>
      <c r="J20" s="6">
        <f>J18</f>
        <v>0</v>
      </c>
      <c r="K20" s="6">
        <f>K18</f>
        <v>0</v>
      </c>
      <c r="L20" s="413"/>
      <c r="M20" s="431"/>
      <c r="N20" s="431"/>
      <c r="O20" s="431"/>
      <c r="Q20" s="415"/>
      <c r="R20" s="415"/>
    </row>
    <row r="21" spans="1:18" s="24" customFormat="1" ht="25.5" customHeight="1" x14ac:dyDescent="0.2">
      <c r="A21" s="729" t="s">
        <v>43</v>
      </c>
      <c r="B21" s="730"/>
      <c r="C21" s="730"/>
      <c r="D21" s="730"/>
      <c r="E21" s="730"/>
      <c r="F21" s="730"/>
      <c r="G21" s="730"/>
      <c r="H21" s="730"/>
      <c r="I21" s="730"/>
      <c r="J21" s="730"/>
      <c r="K21" s="730"/>
      <c r="L21" s="730"/>
      <c r="M21" s="432"/>
      <c r="N21" s="432"/>
      <c r="O21" s="432"/>
      <c r="Q21" s="23"/>
      <c r="R21" s="23"/>
    </row>
    <row r="22" spans="1:18" s="416" customFormat="1" ht="25.5" customHeight="1" x14ac:dyDescent="0.2">
      <c r="A22" s="728" t="s">
        <v>157</v>
      </c>
      <c r="B22" s="728"/>
      <c r="C22" s="728"/>
      <c r="D22" s="728"/>
      <c r="E22" s="728"/>
      <c r="F22" s="728"/>
      <c r="G22" s="728"/>
      <c r="H22" s="728"/>
      <c r="I22" s="728"/>
      <c r="J22" s="728"/>
      <c r="K22" s="728"/>
      <c r="L22" s="728"/>
      <c r="M22" s="621"/>
      <c r="N22" s="621"/>
      <c r="O22" s="621"/>
      <c r="Q22" s="417"/>
      <c r="R22" s="417"/>
    </row>
    <row r="23" spans="1:18" s="416" customFormat="1" ht="50.1" customHeight="1" x14ac:dyDescent="0.2">
      <c r="A23" s="28">
        <v>1</v>
      </c>
      <c r="B23" s="557" t="s">
        <v>169</v>
      </c>
      <c r="C23" s="93" t="s">
        <v>21</v>
      </c>
      <c r="D23" s="80">
        <v>3142</v>
      </c>
      <c r="E23" s="327"/>
      <c r="F23" s="327"/>
      <c r="G23" s="419">
        <f>SUM(G24:G26)</f>
        <v>1280000</v>
      </c>
      <c r="H23" s="419">
        <f>SUM(H24:H26)</f>
        <v>0</v>
      </c>
      <c r="I23" s="419">
        <f>SUM(I24:I26)</f>
        <v>0</v>
      </c>
      <c r="J23" s="419">
        <f>SUM(J24:J26)</f>
        <v>1225000</v>
      </c>
      <c r="K23" s="419">
        <f>SUM(K24:K26)</f>
        <v>55000</v>
      </c>
      <c r="L23" s="327"/>
      <c r="M23" s="622"/>
      <c r="N23" s="621"/>
      <c r="O23" s="623"/>
      <c r="Q23" s="417"/>
      <c r="R23" s="417"/>
    </row>
    <row r="24" spans="1:18" s="416" customFormat="1" ht="17.100000000000001" customHeight="1" x14ac:dyDescent="0.2">
      <c r="A24" s="328"/>
      <c r="B24" s="325" t="s">
        <v>48</v>
      </c>
      <c r="C24" s="93"/>
      <c r="D24" s="80"/>
      <c r="E24" s="328"/>
      <c r="F24" s="328"/>
      <c r="G24" s="74">
        <v>10000</v>
      </c>
      <c r="H24" s="74"/>
      <c r="I24" s="74"/>
      <c r="J24" s="74">
        <v>10000</v>
      </c>
      <c r="K24" s="330"/>
      <c r="L24" s="328"/>
      <c r="M24" s="621"/>
      <c r="N24" s="621"/>
      <c r="O24" s="621"/>
      <c r="Q24" s="417"/>
      <c r="R24" s="417"/>
    </row>
    <row r="25" spans="1:18" s="24" customFormat="1" ht="17.100000000000001" customHeight="1" x14ac:dyDescent="0.2">
      <c r="A25" s="328"/>
      <c r="B25" s="325" t="s">
        <v>72</v>
      </c>
      <c r="C25" s="93"/>
      <c r="D25" s="329"/>
      <c r="E25" s="328"/>
      <c r="F25" s="328"/>
      <c r="G25" s="74">
        <v>1260000</v>
      </c>
      <c r="H25" s="74"/>
      <c r="I25" s="74"/>
      <c r="J25" s="74">
        <v>1205000</v>
      </c>
      <c r="K25" s="330">
        <v>55000</v>
      </c>
      <c r="L25" s="328"/>
      <c r="M25" s="432"/>
      <c r="N25" s="432"/>
      <c r="O25" s="432"/>
      <c r="Q25" s="23"/>
      <c r="R25" s="23"/>
    </row>
    <row r="26" spans="1:18" s="24" customFormat="1" ht="17.100000000000001" customHeight="1" x14ac:dyDescent="0.2">
      <c r="A26" s="328"/>
      <c r="B26" s="325" t="s">
        <v>51</v>
      </c>
      <c r="C26" s="93"/>
      <c r="D26" s="329"/>
      <c r="E26" s="328"/>
      <c r="F26" s="328"/>
      <c r="G26" s="74">
        <v>10000</v>
      </c>
      <c r="H26" s="74"/>
      <c r="I26" s="74"/>
      <c r="J26" s="74">
        <v>10000</v>
      </c>
      <c r="K26" s="330"/>
      <c r="L26" s="328"/>
      <c r="M26" s="432"/>
      <c r="N26" s="432"/>
      <c r="O26" s="432"/>
      <c r="Q26" s="23"/>
      <c r="R26" s="23"/>
    </row>
    <row r="27" spans="1:18" s="24" customFormat="1" ht="17.100000000000001" customHeight="1" x14ac:dyDescent="0.2">
      <c r="A27" s="420"/>
      <c r="B27" s="421" t="s">
        <v>74</v>
      </c>
      <c r="C27" s="422"/>
      <c r="D27" s="423"/>
      <c r="E27" s="420"/>
      <c r="F27" s="420"/>
      <c r="G27" s="424">
        <f>G23</f>
        <v>1280000</v>
      </c>
      <c r="H27" s="424">
        <f>H23</f>
        <v>0</v>
      </c>
      <c r="I27" s="424">
        <f>I23</f>
        <v>0</v>
      </c>
      <c r="J27" s="424">
        <f>J23</f>
        <v>1225000</v>
      </c>
      <c r="K27" s="424">
        <f>K23</f>
        <v>55000</v>
      </c>
      <c r="L27" s="420"/>
      <c r="M27" s="446"/>
      <c r="N27" s="446"/>
      <c r="O27" s="446"/>
      <c r="Q27" s="23"/>
      <c r="R27" s="23"/>
    </row>
    <row r="28" spans="1:18" s="24" customFormat="1" ht="17.100000000000001" customHeight="1" x14ac:dyDescent="0.2">
      <c r="A28" s="326"/>
      <c r="B28" s="21" t="s">
        <v>47</v>
      </c>
      <c r="C28" s="42"/>
      <c r="D28" s="42"/>
      <c r="E28" s="326"/>
      <c r="F28" s="326"/>
      <c r="G28" s="331">
        <f>G26</f>
        <v>10000</v>
      </c>
      <c r="H28" s="331">
        <f>H26</f>
        <v>0</v>
      </c>
      <c r="I28" s="331">
        <f>I26</f>
        <v>0</v>
      </c>
      <c r="J28" s="331">
        <f>J26</f>
        <v>10000</v>
      </c>
      <c r="K28" s="331"/>
      <c r="L28" s="42"/>
      <c r="M28" s="446"/>
      <c r="N28" s="446"/>
      <c r="O28" s="446"/>
      <c r="Q28" s="23"/>
      <c r="R28" s="23"/>
    </row>
    <row r="29" spans="1:18" s="26" customFormat="1" ht="24.95" customHeight="1" x14ac:dyDescent="0.3">
      <c r="A29" s="746" t="s">
        <v>44</v>
      </c>
      <c r="B29" s="747"/>
      <c r="C29" s="747"/>
      <c r="D29" s="747"/>
      <c r="E29" s="747"/>
      <c r="F29" s="747"/>
      <c r="G29" s="747"/>
      <c r="H29" s="747"/>
      <c r="I29" s="747"/>
      <c r="J29" s="747"/>
      <c r="K29" s="747"/>
      <c r="L29" s="749"/>
      <c r="M29" s="620"/>
      <c r="N29" s="620"/>
      <c r="O29" s="620"/>
      <c r="Q29" s="25"/>
      <c r="R29" s="25"/>
    </row>
    <row r="30" spans="1:18" s="26" customFormat="1" ht="47.25" x14ac:dyDescent="0.3">
      <c r="A30" s="3">
        <v>1</v>
      </c>
      <c r="B30" s="208" t="s">
        <v>130</v>
      </c>
      <c r="C30" s="27" t="s">
        <v>19</v>
      </c>
      <c r="D30" s="28">
        <v>3210</v>
      </c>
      <c r="E30" s="29">
        <v>5000000</v>
      </c>
      <c r="F30" s="30"/>
      <c r="G30" s="31">
        <f>SUM(H30:K30)</f>
        <v>2630000</v>
      </c>
      <c r="H30" s="31">
        <v>600000</v>
      </c>
      <c r="I30" s="31">
        <v>900000</v>
      </c>
      <c r="J30" s="31">
        <v>830000</v>
      </c>
      <c r="K30" s="31">
        <v>300000</v>
      </c>
      <c r="L30" s="18" t="s">
        <v>46</v>
      </c>
      <c r="M30" s="620"/>
      <c r="N30" s="620"/>
      <c r="O30" s="655"/>
      <c r="Q30" s="25"/>
      <c r="R30" s="25"/>
    </row>
    <row r="31" spans="1:18" s="26" customFormat="1" ht="24.75" customHeight="1" x14ac:dyDescent="0.3">
      <c r="A31" s="423">
        <v>2</v>
      </c>
      <c r="B31" s="530" t="s">
        <v>258</v>
      </c>
      <c r="C31" s="559">
        <v>150101</v>
      </c>
      <c r="D31" s="559">
        <v>3210</v>
      </c>
      <c r="E31" s="559"/>
      <c r="F31" s="559"/>
      <c r="G31" s="562">
        <f>H31+I31+J31+K31</f>
        <v>170000</v>
      </c>
      <c r="H31" s="532">
        <v>0</v>
      </c>
      <c r="I31" s="532">
        <v>0</v>
      </c>
      <c r="J31" s="562">
        <v>170000</v>
      </c>
      <c r="K31" s="532">
        <v>0</v>
      </c>
      <c r="L31" s="427" t="s">
        <v>775</v>
      </c>
      <c r="M31" s="620"/>
      <c r="N31" s="620"/>
      <c r="O31" s="620"/>
      <c r="Q31" s="25"/>
      <c r="R31" s="25"/>
    </row>
    <row r="32" spans="1:18" s="26" customFormat="1" ht="35.1" customHeight="1" x14ac:dyDescent="0.3">
      <c r="A32" s="423">
        <v>3</v>
      </c>
      <c r="B32" s="425" t="s">
        <v>61</v>
      </c>
      <c r="C32" s="423">
        <v>150101</v>
      </c>
      <c r="D32" s="423">
        <v>3210</v>
      </c>
      <c r="E32" s="423"/>
      <c r="F32" s="423"/>
      <c r="G32" s="424">
        <v>1500000</v>
      </c>
      <c r="H32" s="426">
        <v>0</v>
      </c>
      <c r="I32" s="426">
        <v>0</v>
      </c>
      <c r="J32" s="424">
        <v>1500000</v>
      </c>
      <c r="K32" s="424">
        <v>0</v>
      </c>
      <c r="L32" s="427" t="s">
        <v>775</v>
      </c>
      <c r="M32" s="433"/>
      <c r="N32" s="433"/>
      <c r="O32" s="433"/>
      <c r="Q32" s="25"/>
      <c r="R32" s="25"/>
    </row>
    <row r="33" spans="1:18" s="26" customFormat="1" ht="25.5" customHeight="1" x14ac:dyDescent="0.3">
      <c r="A33" s="420"/>
      <c r="B33" s="428" t="s">
        <v>74</v>
      </c>
      <c r="C33" s="423"/>
      <c r="D33" s="423"/>
      <c r="E33" s="423"/>
      <c r="F33" s="423"/>
      <c r="G33" s="424">
        <f>G30+G31+G32</f>
        <v>4300000</v>
      </c>
      <c r="H33" s="424">
        <f>H30+H32</f>
        <v>600000</v>
      </c>
      <c r="I33" s="424">
        <f>I30+I32</f>
        <v>900000</v>
      </c>
      <c r="J33" s="424">
        <f>J30+J31+J32</f>
        <v>2500000</v>
      </c>
      <c r="K33" s="424">
        <f>K30+K32</f>
        <v>300000</v>
      </c>
      <c r="L33" s="420"/>
      <c r="M33" s="433"/>
      <c r="N33" s="433"/>
      <c r="O33" s="433"/>
      <c r="Q33" s="25"/>
      <c r="R33" s="25"/>
    </row>
    <row r="34" spans="1:18" s="39" customFormat="1" ht="21.75" customHeight="1" x14ac:dyDescent="0.3">
      <c r="A34" s="34"/>
      <c r="B34" s="35" t="s">
        <v>42</v>
      </c>
      <c r="C34" s="36"/>
      <c r="D34" s="36"/>
      <c r="E34" s="37"/>
      <c r="F34" s="37"/>
      <c r="G34" s="184">
        <f>G27+G33</f>
        <v>5580000</v>
      </c>
      <c r="H34" s="184">
        <f>H27+H33</f>
        <v>600000</v>
      </c>
      <c r="I34" s="184">
        <f>I27+I33</f>
        <v>900000</v>
      </c>
      <c r="J34" s="184">
        <f>J27+J33</f>
        <v>3725000</v>
      </c>
      <c r="K34" s="184">
        <f>K27+K33</f>
        <v>355000</v>
      </c>
      <c r="L34" s="22"/>
      <c r="M34" s="434"/>
      <c r="N34" s="434"/>
      <c r="O34" s="434"/>
      <c r="Q34" s="38"/>
      <c r="R34" s="38"/>
    </row>
    <row r="35" spans="1:18" x14ac:dyDescent="0.3">
      <c r="A35" s="40"/>
      <c r="B35" s="41" t="s">
        <v>47</v>
      </c>
      <c r="C35" s="42"/>
      <c r="D35" s="42"/>
      <c r="E35" s="43"/>
      <c r="F35" s="43"/>
      <c r="G35" s="44">
        <f>G28</f>
        <v>10000</v>
      </c>
      <c r="H35" s="44">
        <v>0</v>
      </c>
      <c r="I35" s="44">
        <v>0</v>
      </c>
      <c r="J35" s="44">
        <v>0</v>
      </c>
      <c r="K35" s="44">
        <v>0</v>
      </c>
      <c r="L35" s="45"/>
    </row>
    <row r="36" spans="1:18" x14ac:dyDescent="0.3">
      <c r="A36" s="728" t="s">
        <v>157</v>
      </c>
      <c r="B36" s="728"/>
      <c r="C36" s="728"/>
      <c r="D36" s="728"/>
      <c r="E36" s="728"/>
      <c r="F36" s="728"/>
      <c r="G36" s="728"/>
      <c r="H36" s="728"/>
      <c r="I36" s="728"/>
      <c r="J36" s="728"/>
      <c r="K36" s="728"/>
      <c r="L36" s="728"/>
    </row>
    <row r="37" spans="1:18" ht="26.1" customHeight="1" x14ac:dyDescent="0.3">
      <c r="A37" s="751" t="s">
        <v>55</v>
      </c>
      <c r="B37" s="752"/>
      <c r="C37" s="752"/>
      <c r="D37" s="752"/>
      <c r="E37" s="752"/>
      <c r="F37" s="752"/>
      <c r="G37" s="752"/>
      <c r="H37" s="752"/>
      <c r="I37" s="752"/>
      <c r="J37" s="752"/>
      <c r="K37" s="752"/>
      <c r="L37" s="753"/>
    </row>
    <row r="38" spans="1:18" ht="47.25" x14ac:dyDescent="0.3">
      <c r="A38" s="191">
        <v>1</v>
      </c>
      <c r="B38" s="21" t="s">
        <v>283</v>
      </c>
      <c r="C38" s="3">
        <v>100102</v>
      </c>
      <c r="D38" s="191">
        <v>3131</v>
      </c>
      <c r="E38" s="190"/>
      <c r="F38" s="190"/>
      <c r="G38" s="4">
        <f>SUM(H38:K38)</f>
        <v>60000</v>
      </c>
      <c r="H38" s="6">
        <v>0</v>
      </c>
      <c r="I38" s="6">
        <v>0</v>
      </c>
      <c r="J38" s="4">
        <v>60000</v>
      </c>
      <c r="K38" s="3">
        <v>0</v>
      </c>
      <c r="L38" s="18" t="s">
        <v>46</v>
      </c>
    </row>
    <row r="39" spans="1:18" ht="31.5" x14ac:dyDescent="0.3">
      <c r="A39" s="191">
        <v>2</v>
      </c>
      <c r="B39" s="21" t="s">
        <v>284</v>
      </c>
      <c r="C39" s="3">
        <v>100102</v>
      </c>
      <c r="D39" s="191">
        <v>3131</v>
      </c>
      <c r="E39" s="190"/>
      <c r="F39" s="190"/>
      <c r="G39" s="4">
        <f>SUM(H39:K39)</f>
        <v>8000</v>
      </c>
      <c r="H39" s="210">
        <v>0</v>
      </c>
      <c r="I39" s="210">
        <v>0</v>
      </c>
      <c r="J39" s="4">
        <v>8000</v>
      </c>
      <c r="K39" s="210">
        <v>0</v>
      </c>
      <c r="L39" s="18" t="s">
        <v>46</v>
      </c>
    </row>
    <row r="40" spans="1:18" s="24" customFormat="1" ht="33.950000000000003" customHeight="1" x14ac:dyDescent="0.2">
      <c r="A40" s="61">
        <v>3</v>
      </c>
      <c r="B40" s="509" t="s">
        <v>375</v>
      </c>
      <c r="C40" s="3">
        <v>100201</v>
      </c>
      <c r="D40" s="3">
        <v>3132</v>
      </c>
      <c r="E40" s="6">
        <v>2000000</v>
      </c>
      <c r="F40" s="254"/>
      <c r="G40" s="4">
        <f>SUM(H40:K40)</f>
        <v>1738000</v>
      </c>
      <c r="H40" s="255"/>
      <c r="I40" s="235">
        <v>50000</v>
      </c>
      <c r="J40" s="235">
        <v>1438000</v>
      </c>
      <c r="K40" s="4">
        <v>250000</v>
      </c>
      <c r="L40" s="18" t="s">
        <v>56</v>
      </c>
      <c r="M40" s="446"/>
      <c r="N40" s="446"/>
      <c r="O40" s="612"/>
      <c r="Q40" s="23"/>
      <c r="R40" s="23"/>
    </row>
    <row r="41" spans="1:18" s="24" customFormat="1" ht="33.950000000000003" customHeight="1" x14ac:dyDescent="0.2">
      <c r="A41" s="61">
        <v>4</v>
      </c>
      <c r="B41" s="509" t="s">
        <v>131</v>
      </c>
      <c r="C41" s="3">
        <v>100202</v>
      </c>
      <c r="D41" s="3">
        <v>3132</v>
      </c>
      <c r="E41" s="6">
        <v>2800000</v>
      </c>
      <c r="F41" s="254"/>
      <c r="G41" s="4">
        <f>SUM(H41:K41)</f>
        <v>500000</v>
      </c>
      <c r="H41" s="255">
        <v>100000</v>
      </c>
      <c r="I41" s="235">
        <v>150000</v>
      </c>
      <c r="J41" s="235">
        <v>250000</v>
      </c>
      <c r="K41" s="6">
        <v>0</v>
      </c>
      <c r="L41" s="18" t="s">
        <v>56</v>
      </c>
      <c r="M41" s="446"/>
      <c r="N41" s="446"/>
      <c r="O41" s="446"/>
      <c r="Q41" s="23"/>
      <c r="R41" s="23"/>
    </row>
    <row r="42" spans="1:18" s="24" customFormat="1" ht="45" customHeight="1" x14ac:dyDescent="0.2">
      <c r="A42" s="67">
        <v>6</v>
      </c>
      <c r="B42" s="549" t="s">
        <v>181</v>
      </c>
      <c r="C42" s="511">
        <v>100202</v>
      </c>
      <c r="D42" s="511">
        <v>3132</v>
      </c>
      <c r="E42" s="512" t="s">
        <v>160</v>
      </c>
      <c r="F42" s="512"/>
      <c r="G42" s="513">
        <f>G43+G44+G45</f>
        <v>60000</v>
      </c>
      <c r="H42" s="513">
        <f>H43+H44+H45</f>
        <v>0</v>
      </c>
      <c r="I42" s="513">
        <f>I43+I44+I45</f>
        <v>0</v>
      </c>
      <c r="J42" s="513">
        <f>J43+J44+J45</f>
        <v>60000</v>
      </c>
      <c r="K42" s="513">
        <f>K43+K44+K45</f>
        <v>0</v>
      </c>
      <c r="L42" s="514"/>
      <c r="M42" s="432"/>
      <c r="N42" s="432"/>
      <c r="O42" s="432"/>
      <c r="Q42" s="23"/>
      <c r="R42" s="23"/>
    </row>
    <row r="43" spans="1:18" s="24" customFormat="1" ht="17.100000000000001" customHeight="1" x14ac:dyDescent="0.2">
      <c r="A43" s="105"/>
      <c r="B43" s="515" t="s">
        <v>48</v>
      </c>
      <c r="C43" s="516"/>
      <c r="D43" s="516" t="s">
        <v>53</v>
      </c>
      <c r="E43" s="517"/>
      <c r="F43" s="518"/>
      <c r="G43" s="518">
        <v>0</v>
      </c>
      <c r="H43" s="518"/>
      <c r="I43" s="519"/>
      <c r="J43" s="518">
        <v>0</v>
      </c>
      <c r="K43" s="518"/>
      <c r="L43" s="520"/>
      <c r="M43" s="432"/>
      <c r="N43" s="432"/>
      <c r="O43" s="432"/>
      <c r="Q43" s="23"/>
      <c r="R43" s="23"/>
    </row>
    <row r="44" spans="1:18" s="24" customFormat="1" ht="17.100000000000001" customHeight="1" x14ac:dyDescent="0.2">
      <c r="A44" s="105"/>
      <c r="B44" s="515" t="s">
        <v>49</v>
      </c>
      <c r="C44" s="516"/>
      <c r="D44" s="516"/>
      <c r="E44" s="517"/>
      <c r="F44" s="518"/>
      <c r="G44" s="518">
        <v>59000</v>
      </c>
      <c r="H44" s="518"/>
      <c r="I44" s="519"/>
      <c r="J44" s="518">
        <v>59000</v>
      </c>
      <c r="K44" s="518"/>
      <c r="L44" s="520" t="s">
        <v>295</v>
      </c>
      <c r="M44" s="432"/>
      <c r="N44" s="432"/>
      <c r="O44" s="432"/>
      <c r="Q44" s="23"/>
      <c r="R44" s="23"/>
    </row>
    <row r="45" spans="1:18" s="24" customFormat="1" ht="17.100000000000001" customHeight="1" x14ac:dyDescent="0.2">
      <c r="A45" s="62"/>
      <c r="B45" s="521" t="s">
        <v>51</v>
      </c>
      <c r="C45" s="522"/>
      <c r="D45" s="522"/>
      <c r="E45" s="523"/>
      <c r="F45" s="524"/>
      <c r="G45" s="524">
        <v>1000</v>
      </c>
      <c r="H45" s="525"/>
      <c r="I45" s="526"/>
      <c r="J45" s="525">
        <v>1000</v>
      </c>
      <c r="K45" s="525"/>
      <c r="L45" s="527" t="s">
        <v>52</v>
      </c>
      <c r="M45" s="432"/>
      <c r="N45" s="432"/>
      <c r="O45" s="432"/>
      <c r="Q45" s="23"/>
      <c r="R45" s="23"/>
    </row>
    <row r="46" spans="1:18" s="24" customFormat="1" ht="35.1" customHeight="1" x14ac:dyDescent="0.2">
      <c r="A46" s="105">
        <v>7</v>
      </c>
      <c r="B46" s="510" t="s">
        <v>170</v>
      </c>
      <c r="C46" s="511">
        <v>100202</v>
      </c>
      <c r="D46" s="511">
        <v>3132</v>
      </c>
      <c r="E46" s="512" t="s">
        <v>160</v>
      </c>
      <c r="F46" s="512"/>
      <c r="G46" s="513">
        <f>G47+G48+G49</f>
        <v>60000</v>
      </c>
      <c r="H46" s="513">
        <f>H47+H48+H49</f>
        <v>0</v>
      </c>
      <c r="I46" s="528">
        <f>I47+I48+I49</f>
        <v>0</v>
      </c>
      <c r="J46" s="513">
        <f>J47+J48+J49</f>
        <v>60000</v>
      </c>
      <c r="K46" s="513">
        <f>K47+K48+K49</f>
        <v>0</v>
      </c>
      <c r="L46" s="514"/>
      <c r="M46" s="432"/>
      <c r="N46" s="432"/>
      <c r="O46" s="432"/>
      <c r="Q46" s="23"/>
      <c r="R46" s="23"/>
    </row>
    <row r="47" spans="1:18" s="24" customFormat="1" ht="17.100000000000001" customHeight="1" x14ac:dyDescent="0.2">
      <c r="A47" s="105"/>
      <c r="B47" s="515" t="s">
        <v>48</v>
      </c>
      <c r="C47" s="516"/>
      <c r="D47" s="516"/>
      <c r="E47" s="517"/>
      <c r="F47" s="518"/>
      <c r="G47" s="518"/>
      <c r="H47" s="518"/>
      <c r="I47" s="519"/>
      <c r="J47" s="518"/>
      <c r="K47" s="518"/>
      <c r="L47" s="520"/>
      <c r="M47" s="432"/>
      <c r="N47" s="432"/>
      <c r="O47" s="432"/>
      <c r="Q47" s="23"/>
      <c r="R47" s="23"/>
    </row>
    <row r="48" spans="1:18" s="24" customFormat="1" ht="17.100000000000001" customHeight="1" x14ac:dyDescent="0.2">
      <c r="A48" s="105"/>
      <c r="B48" s="515" t="s">
        <v>49</v>
      </c>
      <c r="C48" s="516"/>
      <c r="D48" s="516"/>
      <c r="E48" s="517"/>
      <c r="F48" s="518"/>
      <c r="G48" s="518">
        <v>59000</v>
      </c>
      <c r="H48" s="518"/>
      <c r="I48" s="519"/>
      <c r="J48" s="518">
        <v>59000</v>
      </c>
      <c r="K48" s="518"/>
      <c r="L48" s="520" t="s">
        <v>295</v>
      </c>
      <c r="M48" s="432"/>
      <c r="N48" s="432"/>
      <c r="O48" s="432"/>
      <c r="Q48" s="23"/>
      <c r="R48" s="23"/>
    </row>
    <row r="49" spans="1:21" s="24" customFormat="1" ht="17.100000000000001" customHeight="1" x14ac:dyDescent="0.2">
      <c r="A49" s="62"/>
      <c r="B49" s="521" t="s">
        <v>51</v>
      </c>
      <c r="C49" s="522"/>
      <c r="D49" s="522"/>
      <c r="E49" s="523"/>
      <c r="F49" s="524"/>
      <c r="G49" s="524">
        <v>1000</v>
      </c>
      <c r="H49" s="524"/>
      <c r="I49" s="529"/>
      <c r="J49" s="524">
        <v>1000</v>
      </c>
      <c r="K49" s="524"/>
      <c r="L49" s="527" t="s">
        <v>52</v>
      </c>
      <c r="M49" s="432"/>
      <c r="N49" s="432"/>
      <c r="O49" s="432"/>
      <c r="Q49" s="23"/>
      <c r="R49" s="23"/>
    </row>
    <row r="50" spans="1:21" s="24" customFormat="1" ht="60" customHeight="1" x14ac:dyDescent="0.2">
      <c r="A50" s="329">
        <v>8</v>
      </c>
      <c r="B50" s="530" t="s">
        <v>374</v>
      </c>
      <c r="C50" s="531">
        <v>100202</v>
      </c>
      <c r="D50" s="531">
        <v>3132</v>
      </c>
      <c r="E50" s="532">
        <v>488000</v>
      </c>
      <c r="F50" s="532"/>
      <c r="G50" s="533">
        <f>SUM(H50:K50)</f>
        <v>438000</v>
      </c>
      <c r="H50" s="532">
        <v>0</v>
      </c>
      <c r="I50" s="533">
        <v>438000</v>
      </c>
      <c r="J50" s="532">
        <v>0</v>
      </c>
      <c r="K50" s="532">
        <v>0</v>
      </c>
      <c r="L50" s="534" t="s">
        <v>373</v>
      </c>
      <c r="M50" s="432"/>
      <c r="N50" s="432"/>
      <c r="O50" s="432"/>
      <c r="Q50" s="23"/>
      <c r="R50" s="23"/>
    </row>
    <row r="51" spans="1:21" s="24" customFormat="1" ht="47.25" x14ac:dyDescent="0.2">
      <c r="A51" s="67">
        <v>9</v>
      </c>
      <c r="B51" s="510" t="s">
        <v>107</v>
      </c>
      <c r="C51" s="511">
        <v>100202</v>
      </c>
      <c r="D51" s="511">
        <v>3132</v>
      </c>
      <c r="E51" s="512">
        <v>700000</v>
      </c>
      <c r="F51" s="512"/>
      <c r="G51" s="513">
        <f>+G52+G53+G54</f>
        <v>600000</v>
      </c>
      <c r="H51" s="513">
        <f>H52+H53+H54</f>
        <v>0</v>
      </c>
      <c r="I51" s="528">
        <f>I52+I53+I54</f>
        <v>52000</v>
      </c>
      <c r="J51" s="513">
        <f>+J52+J53+J54</f>
        <v>548000</v>
      </c>
      <c r="K51" s="513">
        <f>K52+K53+K54</f>
        <v>0</v>
      </c>
      <c r="L51" s="514"/>
      <c r="M51" s="432"/>
      <c r="N51" s="432"/>
      <c r="O51" s="432"/>
      <c r="Q51" s="23"/>
      <c r="R51" s="23"/>
    </row>
    <row r="52" spans="1:21" s="24" customFormat="1" ht="17.100000000000001" customHeight="1" x14ac:dyDescent="0.2">
      <c r="A52" s="105"/>
      <c r="B52" s="515" t="s">
        <v>48</v>
      </c>
      <c r="C52" s="516"/>
      <c r="D52" s="516"/>
      <c r="E52" s="517"/>
      <c r="F52" s="518"/>
      <c r="G52" s="518">
        <f>I52</f>
        <v>52000</v>
      </c>
      <c r="H52" s="518"/>
      <c r="I52" s="519">
        <v>52000</v>
      </c>
      <c r="J52" s="518"/>
      <c r="K52" s="518"/>
      <c r="L52" s="520"/>
      <c r="M52" s="446"/>
      <c r="N52" s="446"/>
      <c r="O52" s="446"/>
      <c r="Q52" s="23"/>
      <c r="R52" s="23"/>
    </row>
    <row r="53" spans="1:21" s="24" customFormat="1" ht="17.100000000000001" customHeight="1" x14ac:dyDescent="0.2">
      <c r="A53" s="105"/>
      <c r="B53" s="515" t="s">
        <v>49</v>
      </c>
      <c r="C53" s="516"/>
      <c r="D53" s="516"/>
      <c r="E53" s="517"/>
      <c r="F53" s="518"/>
      <c r="G53" s="518">
        <f>H53+I53+J53+K53</f>
        <v>538000</v>
      </c>
      <c r="H53" s="518"/>
      <c r="I53" s="519"/>
      <c r="J53" s="518">
        <v>538000</v>
      </c>
      <c r="K53" s="518"/>
      <c r="L53" s="520" t="s">
        <v>46</v>
      </c>
      <c r="M53" s="446"/>
      <c r="N53" s="446"/>
      <c r="O53" s="446"/>
      <c r="Q53" s="23"/>
      <c r="R53" s="23"/>
    </row>
    <row r="54" spans="1:21" s="24" customFormat="1" ht="17.100000000000001" customHeight="1" x14ac:dyDescent="0.2">
      <c r="A54" s="62"/>
      <c r="B54" s="521" t="s">
        <v>51</v>
      </c>
      <c r="C54" s="522"/>
      <c r="D54" s="522"/>
      <c r="E54" s="523"/>
      <c r="F54" s="524"/>
      <c r="G54" s="524">
        <f>H54+I54+J54+K54</f>
        <v>10000</v>
      </c>
      <c r="H54" s="524"/>
      <c r="I54" s="529"/>
      <c r="J54" s="524">
        <v>10000</v>
      </c>
      <c r="K54" s="524"/>
      <c r="L54" s="527" t="s">
        <v>52</v>
      </c>
      <c r="M54" s="446"/>
      <c r="N54" s="446"/>
      <c r="O54" s="446"/>
      <c r="Q54" s="23"/>
      <c r="R54" s="23"/>
    </row>
    <row r="55" spans="1:21" s="231" customFormat="1" ht="32.25" customHeight="1" x14ac:dyDescent="0.3">
      <c r="A55" s="28">
        <v>10</v>
      </c>
      <c r="B55" s="116" t="s">
        <v>270</v>
      </c>
      <c r="C55" s="86">
        <v>100203</v>
      </c>
      <c r="D55" s="86">
        <v>3132</v>
      </c>
      <c r="E55" s="29">
        <v>50000</v>
      </c>
      <c r="F55" s="29"/>
      <c r="G55" s="470">
        <f>SUM(G56:G58)</f>
        <v>44000</v>
      </c>
      <c r="H55" s="29">
        <f>H56+H57+H58</f>
        <v>0</v>
      </c>
      <c r="I55" s="455">
        <f>SUM(I56:I58)</f>
        <v>0</v>
      </c>
      <c r="J55" s="470">
        <f>SUM(J56:J58)</f>
        <v>44000</v>
      </c>
      <c r="K55" s="455">
        <f>SUM(K56:K58)</f>
        <v>0</v>
      </c>
      <c r="L55" s="50"/>
      <c r="M55" s="629"/>
      <c r="N55" s="629"/>
      <c r="O55" s="629"/>
      <c r="P55" s="230"/>
      <c r="Q55" s="230"/>
      <c r="R55" s="230"/>
      <c r="S55" s="230"/>
      <c r="T55" s="230"/>
      <c r="U55" s="230"/>
    </row>
    <row r="56" spans="1:21" s="231" customFormat="1" ht="15.95" customHeight="1" x14ac:dyDescent="0.3">
      <c r="A56" s="33"/>
      <c r="B56" s="51" t="s">
        <v>48</v>
      </c>
      <c r="C56" s="87"/>
      <c r="D56" s="87"/>
      <c r="E56" s="88"/>
      <c r="F56" s="74"/>
      <c r="G56" s="74">
        <v>0</v>
      </c>
      <c r="H56" s="74"/>
      <c r="I56" s="273"/>
      <c r="J56" s="74">
        <v>0</v>
      </c>
      <c r="K56" s="74"/>
      <c r="L56" s="53"/>
      <c r="P56" s="230"/>
      <c r="Q56" s="230"/>
      <c r="R56" s="230"/>
      <c r="S56" s="230"/>
      <c r="T56" s="230"/>
      <c r="U56" s="230"/>
    </row>
    <row r="57" spans="1:21" s="231" customFormat="1" ht="15.95" customHeight="1" x14ac:dyDescent="0.3">
      <c r="A57" s="33"/>
      <c r="B57" s="51" t="s">
        <v>49</v>
      </c>
      <c r="C57" s="87"/>
      <c r="D57" s="87"/>
      <c r="E57" s="88"/>
      <c r="F57" s="74"/>
      <c r="G57" s="74">
        <v>43000</v>
      </c>
      <c r="H57" s="74"/>
      <c r="I57" s="273"/>
      <c r="J57" s="74">
        <v>43000</v>
      </c>
      <c r="K57" s="74"/>
      <c r="L57" s="53" t="s">
        <v>411</v>
      </c>
      <c r="P57" s="230"/>
      <c r="Q57" s="230"/>
      <c r="R57" s="230"/>
      <c r="S57" s="230"/>
      <c r="T57" s="230"/>
      <c r="U57" s="230"/>
    </row>
    <row r="58" spans="1:21" s="231" customFormat="1" ht="15.95" customHeight="1" x14ac:dyDescent="0.3">
      <c r="A58" s="83"/>
      <c r="B58" s="51" t="s">
        <v>51</v>
      </c>
      <c r="C58" s="89"/>
      <c r="D58" s="89"/>
      <c r="E58" s="90"/>
      <c r="F58" s="64"/>
      <c r="G58" s="64">
        <v>1000</v>
      </c>
      <c r="H58" s="64"/>
      <c r="I58" s="274"/>
      <c r="J58" s="64">
        <v>1000</v>
      </c>
      <c r="K58" s="64"/>
      <c r="L58" s="55" t="s">
        <v>52</v>
      </c>
      <c r="P58" s="230"/>
      <c r="Q58" s="230"/>
      <c r="R58" s="230"/>
      <c r="S58" s="230"/>
      <c r="T58" s="230"/>
      <c r="U58" s="230"/>
    </row>
    <row r="59" spans="1:21" s="24" customFormat="1" ht="31.5" x14ac:dyDescent="0.2">
      <c r="A59" s="61">
        <v>11</v>
      </c>
      <c r="B59" s="530" t="s">
        <v>359</v>
      </c>
      <c r="C59" s="531">
        <v>100203</v>
      </c>
      <c r="D59" s="531">
        <v>3132</v>
      </c>
      <c r="E59" s="539"/>
      <c r="F59" s="532"/>
      <c r="G59" s="562">
        <f>J59</f>
        <v>80000</v>
      </c>
      <c r="H59" s="532"/>
      <c r="I59" s="626"/>
      <c r="J59" s="562">
        <v>80000</v>
      </c>
      <c r="K59" s="532"/>
      <c r="L59" s="534" t="s">
        <v>386</v>
      </c>
      <c r="M59" s="446">
        <v>0</v>
      </c>
      <c r="N59" s="446"/>
      <c r="O59" s="653">
        <v>80000</v>
      </c>
      <c r="Q59" s="23"/>
      <c r="R59" s="23"/>
    </row>
    <row r="60" spans="1:21" s="24" customFormat="1" ht="31.5" x14ac:dyDescent="0.2">
      <c r="A60" s="61">
        <v>12</v>
      </c>
      <c r="B60" s="530" t="s">
        <v>385</v>
      </c>
      <c r="C60" s="531">
        <v>100203</v>
      </c>
      <c r="D60" s="531">
        <v>3132</v>
      </c>
      <c r="E60" s="539"/>
      <c r="F60" s="532"/>
      <c r="G60" s="562">
        <f>J60</f>
        <v>31000</v>
      </c>
      <c r="H60" s="532"/>
      <c r="I60" s="626"/>
      <c r="J60" s="562">
        <v>31000</v>
      </c>
      <c r="K60" s="532"/>
      <c r="L60" s="534" t="s">
        <v>386</v>
      </c>
      <c r="M60" s="446"/>
      <c r="N60" s="446"/>
      <c r="O60" s="446"/>
      <c r="Q60" s="23"/>
      <c r="R60" s="23"/>
    </row>
    <row r="61" spans="1:21" s="24" customFormat="1" ht="31.5" x14ac:dyDescent="0.2">
      <c r="A61" s="61">
        <v>13</v>
      </c>
      <c r="B61" s="530" t="s">
        <v>457</v>
      </c>
      <c r="C61" s="531">
        <v>100203</v>
      </c>
      <c r="D61" s="531">
        <v>3132</v>
      </c>
      <c r="E61" s="539"/>
      <c r="F61" s="532"/>
      <c r="G61" s="562">
        <v>10000</v>
      </c>
      <c r="H61" s="532"/>
      <c r="I61" s="626"/>
      <c r="J61" s="562">
        <v>10000</v>
      </c>
      <c r="K61" s="532"/>
      <c r="L61" s="534"/>
      <c r="M61" s="446"/>
      <c r="N61" s="446"/>
      <c r="O61" s="446"/>
      <c r="Q61" s="23"/>
      <c r="R61" s="23"/>
    </row>
    <row r="62" spans="1:21" s="24" customFormat="1" ht="31.5" x14ac:dyDescent="0.2">
      <c r="A62" s="329">
        <v>14</v>
      </c>
      <c r="B62" s="530" t="s">
        <v>387</v>
      </c>
      <c r="C62" s="531">
        <v>100203</v>
      </c>
      <c r="D62" s="531">
        <v>3132</v>
      </c>
      <c r="E62" s="539"/>
      <c r="F62" s="532"/>
      <c r="G62" s="562">
        <v>7000</v>
      </c>
      <c r="H62" s="532"/>
      <c r="I62" s="626"/>
      <c r="J62" s="562">
        <v>7000</v>
      </c>
      <c r="K62" s="532"/>
      <c r="L62" s="534"/>
      <c r="M62" s="446"/>
      <c r="N62" s="446"/>
      <c r="O62" s="446"/>
      <c r="Q62" s="23"/>
      <c r="R62" s="23"/>
    </row>
    <row r="63" spans="1:21" s="24" customFormat="1" ht="35.1" customHeight="1" x14ac:dyDescent="0.2">
      <c r="A63" s="78">
        <v>15</v>
      </c>
      <c r="B63" s="698" t="s">
        <v>58</v>
      </c>
      <c r="C63" s="79">
        <v>100203</v>
      </c>
      <c r="D63" s="28">
        <v>3132</v>
      </c>
      <c r="E63" s="29">
        <v>750000</v>
      </c>
      <c r="F63" s="108"/>
      <c r="G63" s="69">
        <f>SUM(H63:K63)</f>
        <v>682000</v>
      </c>
      <c r="H63" s="29">
        <f>SUM(H64:H66)</f>
        <v>0</v>
      </c>
      <c r="I63" s="69">
        <f>SUM(I64:I66)</f>
        <v>250000</v>
      </c>
      <c r="J63" s="699">
        <f>J65</f>
        <v>432000</v>
      </c>
      <c r="K63" s="29">
        <f>SUM(K64:K66)</f>
        <v>0</v>
      </c>
      <c r="L63" s="50"/>
      <c r="M63" s="612"/>
      <c r="N63" s="446"/>
      <c r="O63" s="446"/>
      <c r="Q63" s="23"/>
      <c r="R63" s="23"/>
    </row>
    <row r="64" spans="1:21" s="24" customFormat="1" ht="15.95" customHeight="1" x14ac:dyDescent="0.2">
      <c r="A64" s="80"/>
      <c r="B64" s="51" t="s">
        <v>48</v>
      </c>
      <c r="C64" s="81"/>
      <c r="D64" s="33"/>
      <c r="E64" s="74"/>
      <c r="F64" s="82"/>
      <c r="G64" s="74">
        <f>SUM(H64:K64)</f>
        <v>2500</v>
      </c>
      <c r="H64" s="95"/>
      <c r="I64" s="74">
        <v>2500</v>
      </c>
      <c r="J64" s="74"/>
      <c r="K64" s="82"/>
      <c r="L64" s="53" t="s">
        <v>64</v>
      </c>
      <c r="M64" s="446"/>
      <c r="N64" s="446"/>
      <c r="O64" s="446"/>
      <c r="Q64" s="23"/>
      <c r="R64" s="23"/>
    </row>
    <row r="65" spans="1:18" s="24" customFormat="1" ht="15.95" customHeight="1" x14ac:dyDescent="0.2">
      <c r="A65" s="80"/>
      <c r="B65" s="51" t="s">
        <v>49</v>
      </c>
      <c r="C65" s="81"/>
      <c r="D65" s="33"/>
      <c r="E65" s="74"/>
      <c r="F65" s="82"/>
      <c r="G65" s="74">
        <f>SUM(H65:K65)</f>
        <v>676500</v>
      </c>
      <c r="H65" s="95"/>
      <c r="I65" s="74">
        <v>244500</v>
      </c>
      <c r="J65" s="74">
        <v>432000</v>
      </c>
      <c r="K65" s="82"/>
      <c r="L65" s="53" t="s">
        <v>405</v>
      </c>
      <c r="M65" s="446"/>
      <c r="N65" s="446"/>
      <c r="O65" s="446"/>
      <c r="Q65" s="23"/>
      <c r="R65" s="23"/>
    </row>
    <row r="66" spans="1:18" s="24" customFormat="1" ht="15.95" customHeight="1" x14ac:dyDescent="0.2">
      <c r="A66" s="80"/>
      <c r="B66" s="51" t="s">
        <v>51</v>
      </c>
      <c r="C66" s="81"/>
      <c r="D66" s="33"/>
      <c r="E66" s="74"/>
      <c r="F66" s="82"/>
      <c r="G66" s="64">
        <f>SUM(H66:K66)</f>
        <v>3000</v>
      </c>
      <c r="H66" s="95"/>
      <c r="I66" s="74">
        <v>3000</v>
      </c>
      <c r="J66" s="74"/>
      <c r="K66" s="82"/>
      <c r="L66" s="55" t="s">
        <v>52</v>
      </c>
      <c r="M66" s="432"/>
      <c r="N66" s="432"/>
      <c r="O66" s="432"/>
      <c r="Q66" s="23"/>
      <c r="R66" s="23"/>
    </row>
    <row r="67" spans="1:18" s="24" customFormat="1" ht="32.1" customHeight="1" x14ac:dyDescent="0.2">
      <c r="A67" s="185">
        <v>16</v>
      </c>
      <c r="B67" s="206" t="s">
        <v>132</v>
      </c>
      <c r="C67" s="79">
        <v>100203</v>
      </c>
      <c r="D67" s="28">
        <v>3132</v>
      </c>
      <c r="E67" s="6">
        <v>600000</v>
      </c>
      <c r="F67" s="6"/>
      <c r="G67" s="250">
        <f>SUM(H67:K67)</f>
        <v>250000</v>
      </c>
      <c r="H67" s="4">
        <v>250000</v>
      </c>
      <c r="I67" s="4"/>
      <c r="J67" s="4"/>
      <c r="K67" s="6">
        <v>0</v>
      </c>
      <c r="L67" s="18" t="s">
        <v>46</v>
      </c>
      <c r="M67" s="432"/>
      <c r="N67" s="432"/>
      <c r="O67" s="432"/>
      <c r="Q67" s="23"/>
      <c r="R67" s="23"/>
    </row>
    <row r="68" spans="1:18" s="47" customFormat="1" ht="24.95" customHeight="1" x14ac:dyDescent="0.2">
      <c r="A68" s="28">
        <v>17</v>
      </c>
      <c r="B68" s="206" t="s">
        <v>134</v>
      </c>
      <c r="C68" s="28">
        <v>100203</v>
      </c>
      <c r="D68" s="28">
        <v>3132</v>
      </c>
      <c r="E68" s="29">
        <v>1800000</v>
      </c>
      <c r="F68" s="68"/>
      <c r="G68" s="69">
        <f>SUM(G69:G71)</f>
        <v>600000</v>
      </c>
      <c r="H68" s="69">
        <f>SUM(H69:H71)</f>
        <v>0</v>
      </c>
      <c r="I68" s="69">
        <f>SUM(I69:I71)</f>
        <v>0</v>
      </c>
      <c r="J68" s="69">
        <f>SUM(J69:J71)</f>
        <v>470000</v>
      </c>
      <c r="K68" s="69">
        <f>SUM(K69:K71)</f>
        <v>130000</v>
      </c>
      <c r="L68" s="50"/>
      <c r="M68" s="436"/>
      <c r="N68" s="436"/>
      <c r="O68" s="436"/>
      <c r="R68" s="46"/>
    </row>
    <row r="69" spans="1:18" s="47" customFormat="1" ht="15.95" customHeight="1" x14ac:dyDescent="0.2">
      <c r="A69" s="33"/>
      <c r="B69" s="51" t="s">
        <v>48</v>
      </c>
      <c r="C69" s="33"/>
      <c r="D69" s="33"/>
      <c r="E69" s="74"/>
      <c r="F69" s="75"/>
      <c r="G69" s="74">
        <f>SUM(H69:K69)</f>
        <v>4000</v>
      </c>
      <c r="H69" s="74"/>
      <c r="I69" s="74"/>
      <c r="J69" s="75">
        <v>4000</v>
      </c>
      <c r="K69" s="82"/>
      <c r="L69" s="53"/>
      <c r="M69" s="436"/>
      <c r="N69" s="436"/>
      <c r="O69" s="436"/>
      <c r="R69" s="46"/>
    </row>
    <row r="70" spans="1:18" s="24" customFormat="1" ht="15.95" customHeight="1" x14ac:dyDescent="0.2">
      <c r="A70" s="33"/>
      <c r="B70" s="51" t="s">
        <v>49</v>
      </c>
      <c r="C70" s="33"/>
      <c r="D70" s="33"/>
      <c r="E70" s="74"/>
      <c r="F70" s="75"/>
      <c r="G70" s="74">
        <f>SUM(H70:K70)</f>
        <v>588000</v>
      </c>
      <c r="H70" s="74"/>
      <c r="I70" s="74"/>
      <c r="J70" s="75">
        <v>460000</v>
      </c>
      <c r="K70" s="82">
        <v>128000</v>
      </c>
      <c r="L70" s="18" t="s">
        <v>46</v>
      </c>
      <c r="M70" s="432"/>
      <c r="N70" s="432"/>
      <c r="O70" s="432"/>
      <c r="R70" s="23"/>
    </row>
    <row r="71" spans="1:18" s="24" customFormat="1" ht="15.95" customHeight="1" x14ac:dyDescent="0.2">
      <c r="A71" s="83"/>
      <c r="B71" s="54" t="s">
        <v>59</v>
      </c>
      <c r="C71" s="83"/>
      <c r="D71" s="83"/>
      <c r="E71" s="64"/>
      <c r="F71" s="84"/>
      <c r="G71" s="74">
        <f>SUM(H71:K71)</f>
        <v>8000</v>
      </c>
      <c r="H71" s="64"/>
      <c r="I71" s="64"/>
      <c r="J71" s="84">
        <v>6000</v>
      </c>
      <c r="K71" s="85">
        <v>2000</v>
      </c>
      <c r="L71" s="53" t="s">
        <v>52</v>
      </c>
      <c r="M71" s="432"/>
      <c r="N71" s="432"/>
      <c r="O71" s="432"/>
      <c r="R71" s="23"/>
    </row>
    <row r="72" spans="1:18" s="47" customFormat="1" ht="30" customHeight="1" x14ac:dyDescent="0.2">
      <c r="A72" s="28">
        <v>18</v>
      </c>
      <c r="B72" s="206" t="s">
        <v>771</v>
      </c>
      <c r="C72" s="28">
        <v>100203</v>
      </c>
      <c r="D72" s="28">
        <v>3132</v>
      </c>
      <c r="E72" s="29">
        <v>500000</v>
      </c>
      <c r="F72" s="68"/>
      <c r="G72" s="69">
        <f>SUM(G73:G75)</f>
        <v>176150</v>
      </c>
      <c r="H72" s="69">
        <f>SUM(H73:H75)</f>
        <v>36725</v>
      </c>
      <c r="I72" s="69">
        <f>SUM(I73:I75)</f>
        <v>17425</v>
      </c>
      <c r="J72" s="69">
        <f>SUM(J73:J75)</f>
        <v>122000</v>
      </c>
      <c r="K72" s="69">
        <f>SUM(K73:K75)</f>
        <v>0</v>
      </c>
      <c r="L72" s="50"/>
      <c r="M72" s="437"/>
      <c r="N72" s="610"/>
      <c r="O72" s="437"/>
      <c r="P72" s="397"/>
      <c r="Q72" s="236"/>
      <c r="R72" s="46"/>
    </row>
    <row r="73" spans="1:18" s="47" customFormat="1" ht="15.95" customHeight="1" x14ac:dyDescent="0.2">
      <c r="A73" s="33"/>
      <c r="B73" s="51" t="s">
        <v>48</v>
      </c>
      <c r="C73" s="33"/>
      <c r="D73" s="33"/>
      <c r="E73" s="74"/>
      <c r="F73" s="120"/>
      <c r="G73" s="74">
        <f>SUM(H73:K73)</f>
        <v>176150</v>
      </c>
      <c r="H73" s="74">
        <v>36725</v>
      </c>
      <c r="I73" s="74">
        <v>17425</v>
      </c>
      <c r="J73" s="75">
        <v>122000</v>
      </c>
      <c r="K73" s="82"/>
      <c r="L73" s="53"/>
      <c r="M73" s="436"/>
      <c r="N73" s="436"/>
      <c r="O73" s="436"/>
      <c r="R73" s="46"/>
    </row>
    <row r="74" spans="1:18" s="24" customFormat="1" ht="15.95" customHeight="1" x14ac:dyDescent="0.2">
      <c r="A74" s="33"/>
      <c r="B74" s="51" t="s">
        <v>49</v>
      </c>
      <c r="C74" s="33"/>
      <c r="D74" s="33"/>
      <c r="E74" s="74"/>
      <c r="F74" s="75"/>
      <c r="G74" s="74">
        <f>SUM(H74:K74)</f>
        <v>0</v>
      </c>
      <c r="H74" s="74"/>
      <c r="I74" s="74"/>
      <c r="J74" s="75"/>
      <c r="K74" s="82" t="s">
        <v>127</v>
      </c>
      <c r="L74" s="18" t="s">
        <v>46</v>
      </c>
      <c r="M74" s="432"/>
      <c r="N74" s="432"/>
      <c r="O74" s="432"/>
      <c r="Q74" s="23"/>
      <c r="R74" s="23"/>
    </row>
    <row r="75" spans="1:18" s="24" customFormat="1" ht="15.95" customHeight="1" x14ac:dyDescent="0.2">
      <c r="A75" s="33"/>
      <c r="B75" s="51" t="s">
        <v>59</v>
      </c>
      <c r="C75" s="33"/>
      <c r="D75" s="33"/>
      <c r="E75" s="74"/>
      <c r="F75" s="75"/>
      <c r="G75" s="74">
        <f>SUM(H75:K75)</f>
        <v>0</v>
      </c>
      <c r="H75" s="74"/>
      <c r="I75" s="74"/>
      <c r="J75" s="75"/>
      <c r="K75" s="82"/>
      <c r="L75" s="53" t="s">
        <v>52</v>
      </c>
      <c r="M75" s="432"/>
      <c r="N75" s="432"/>
      <c r="O75" s="432"/>
      <c r="Q75" s="23"/>
      <c r="R75" s="23"/>
    </row>
    <row r="76" spans="1:18" s="24" customFormat="1" ht="32.1" customHeight="1" x14ac:dyDescent="0.2">
      <c r="A76" s="185">
        <v>19</v>
      </c>
      <c r="B76" s="206" t="s">
        <v>175</v>
      </c>
      <c r="C76" s="79">
        <v>100301</v>
      </c>
      <c r="D76" s="28">
        <v>3132</v>
      </c>
      <c r="E76" s="6">
        <v>190000</v>
      </c>
      <c r="F76" s="6"/>
      <c r="G76" s="4">
        <f>SUM(H76:K76)</f>
        <v>190000</v>
      </c>
      <c r="H76" s="4"/>
      <c r="I76" s="4"/>
      <c r="J76" s="4">
        <v>190000</v>
      </c>
      <c r="K76" s="4"/>
      <c r="L76" s="18" t="s">
        <v>46</v>
      </c>
      <c r="M76" s="432"/>
      <c r="N76" s="432"/>
      <c r="O76" s="432"/>
      <c r="Q76" s="23"/>
      <c r="R76" s="23"/>
    </row>
    <row r="77" spans="1:18" s="24" customFormat="1" ht="26.1" customHeight="1" x14ac:dyDescent="0.2">
      <c r="A77" s="28">
        <v>20</v>
      </c>
      <c r="B77" s="659" t="s">
        <v>105</v>
      </c>
      <c r="C77" s="86">
        <v>100302</v>
      </c>
      <c r="D77" s="86">
        <v>3132</v>
      </c>
      <c r="E77" s="186">
        <v>2500000</v>
      </c>
      <c r="F77" s="29"/>
      <c r="G77" s="69">
        <f>SUM(G78:G80)</f>
        <v>1122532</v>
      </c>
      <c r="H77" s="69">
        <f>SUM(H78:H80)</f>
        <v>234375</v>
      </c>
      <c r="I77" s="69">
        <f>SUM(I78:I80)</f>
        <v>479552</v>
      </c>
      <c r="J77" s="69">
        <f>SUM(J78:J80)</f>
        <v>312700</v>
      </c>
      <c r="K77" s="69">
        <f>SUM(K78:K80)</f>
        <v>95905</v>
      </c>
      <c r="L77" s="50"/>
      <c r="M77" s="446"/>
      <c r="N77" s="446"/>
      <c r="O77" s="432"/>
      <c r="P77" s="398"/>
      <c r="Q77" s="23"/>
      <c r="R77" s="23"/>
    </row>
    <row r="78" spans="1:18" s="24" customFormat="1" ht="15.95" customHeight="1" x14ac:dyDescent="0.2">
      <c r="A78" s="33"/>
      <c r="B78" s="51" t="s">
        <v>48</v>
      </c>
      <c r="C78" s="87"/>
      <c r="D78" s="87"/>
      <c r="E78" s="88"/>
      <c r="F78" s="74"/>
      <c r="G78" s="74">
        <f>SUM(H78:K78)</f>
        <v>63000</v>
      </c>
      <c r="H78" s="77">
        <v>15000</v>
      </c>
      <c r="I78" s="75">
        <v>20800</v>
      </c>
      <c r="J78" s="74">
        <v>27200</v>
      </c>
      <c r="K78" s="82"/>
      <c r="L78" s="53"/>
      <c r="M78" s="432"/>
      <c r="N78" s="432"/>
      <c r="O78" s="432"/>
      <c r="Q78" s="23"/>
      <c r="R78" s="23"/>
    </row>
    <row r="79" spans="1:18" s="24" customFormat="1" ht="15.95" customHeight="1" x14ac:dyDescent="0.2">
      <c r="A79" s="33"/>
      <c r="B79" s="51" t="s">
        <v>49</v>
      </c>
      <c r="C79" s="87"/>
      <c r="D79" s="87"/>
      <c r="E79" s="88"/>
      <c r="F79" s="74"/>
      <c r="G79" s="74">
        <f>SUM(H79:K79)</f>
        <v>1053532</v>
      </c>
      <c r="H79" s="77">
        <v>214675</v>
      </c>
      <c r="I79" s="75">
        <v>458752</v>
      </c>
      <c r="J79" s="74">
        <v>285500</v>
      </c>
      <c r="K79" s="82">
        <v>94605</v>
      </c>
      <c r="L79" s="53" t="s">
        <v>60</v>
      </c>
      <c r="M79" s="432"/>
      <c r="N79" s="432"/>
      <c r="O79" s="432"/>
      <c r="Q79" s="23"/>
      <c r="R79" s="23"/>
    </row>
    <row r="80" spans="1:18" s="24" customFormat="1" ht="15.95" customHeight="1" x14ac:dyDescent="0.2">
      <c r="A80" s="83"/>
      <c r="B80" s="54" t="s">
        <v>51</v>
      </c>
      <c r="C80" s="89"/>
      <c r="D80" s="89"/>
      <c r="E80" s="90"/>
      <c r="F80" s="64"/>
      <c r="G80" s="64">
        <f>SUM(H80:K80)</f>
        <v>6000</v>
      </c>
      <c r="H80" s="91">
        <v>4700</v>
      </c>
      <c r="I80" s="84"/>
      <c r="J80" s="64"/>
      <c r="K80" s="85">
        <v>1300</v>
      </c>
      <c r="L80" s="55" t="s">
        <v>52</v>
      </c>
      <c r="M80" s="432"/>
      <c r="N80" s="432"/>
      <c r="O80" s="432"/>
      <c r="Q80" s="23"/>
      <c r="R80" s="23"/>
    </row>
    <row r="81" spans="1:26" s="24" customFormat="1" ht="50.1" customHeight="1" x14ac:dyDescent="0.2">
      <c r="A81" s="33">
        <v>21</v>
      </c>
      <c r="B81" s="530" t="s">
        <v>177</v>
      </c>
      <c r="C81" s="511">
        <v>100302</v>
      </c>
      <c r="D81" s="511">
        <v>3132</v>
      </c>
      <c r="E81" s="535">
        <v>1334</v>
      </c>
      <c r="F81" s="512"/>
      <c r="G81" s="528">
        <f>SUM(H81:K81)</f>
        <v>1334</v>
      </c>
      <c r="H81" s="512">
        <v>0</v>
      </c>
      <c r="I81" s="528">
        <v>1334</v>
      </c>
      <c r="J81" s="512">
        <v>0</v>
      </c>
      <c r="K81" s="512">
        <v>0</v>
      </c>
      <c r="L81" s="514" t="s">
        <v>255</v>
      </c>
      <c r="M81" s="432"/>
      <c r="N81" s="432"/>
      <c r="O81" s="432"/>
      <c r="Q81" s="23"/>
      <c r="R81" s="23"/>
    </row>
    <row r="82" spans="1:26" s="24" customFormat="1" ht="45" customHeight="1" x14ac:dyDescent="0.2">
      <c r="A82" s="28">
        <v>22</v>
      </c>
      <c r="B82" s="681" t="s">
        <v>178</v>
      </c>
      <c r="C82" s="511">
        <v>100302</v>
      </c>
      <c r="D82" s="511">
        <v>3132</v>
      </c>
      <c r="E82" s="536" t="s">
        <v>179</v>
      </c>
      <c r="F82" s="512"/>
      <c r="G82" s="513">
        <f>G83+G84+G85</f>
        <v>2231000</v>
      </c>
      <c r="H82" s="513">
        <f>H83+H84+H85</f>
        <v>0</v>
      </c>
      <c r="I82" s="528">
        <f>I83+I84+I85</f>
        <v>21000</v>
      </c>
      <c r="J82" s="513">
        <f>J83+J84+J85</f>
        <v>1040000</v>
      </c>
      <c r="K82" s="513">
        <f>K83+K84+K85</f>
        <v>1170000</v>
      </c>
      <c r="L82" s="514"/>
      <c r="M82" s="432">
        <v>2000000</v>
      </c>
      <c r="N82" s="432"/>
      <c r="O82" s="432">
        <v>231000</v>
      </c>
      <c r="Q82" s="23"/>
      <c r="R82" s="23"/>
    </row>
    <row r="83" spans="1:26" s="24" customFormat="1" ht="15.95" customHeight="1" x14ac:dyDescent="0.2">
      <c r="A83" s="33"/>
      <c r="B83" s="515" t="s">
        <v>508</v>
      </c>
      <c r="C83" s="516"/>
      <c r="D83" s="516"/>
      <c r="E83" s="517"/>
      <c r="F83" s="518"/>
      <c r="G83" s="518">
        <f>I83+K83</f>
        <v>25000</v>
      </c>
      <c r="H83" s="518"/>
      <c r="I83" s="519">
        <v>21000</v>
      </c>
      <c r="J83" s="518"/>
      <c r="K83" s="518">
        <v>4000</v>
      </c>
      <c r="L83" s="520"/>
      <c r="M83" s="446"/>
      <c r="N83" s="446"/>
      <c r="O83" s="446"/>
      <c r="Q83" s="23"/>
      <c r="R83" s="23"/>
    </row>
    <row r="84" spans="1:26" s="24" customFormat="1" ht="15.95" customHeight="1" x14ac:dyDescent="0.2">
      <c r="A84" s="33"/>
      <c r="B84" s="515" t="s">
        <v>49</v>
      </c>
      <c r="C84" s="516"/>
      <c r="D84" s="516"/>
      <c r="E84" s="517"/>
      <c r="F84" s="518"/>
      <c r="G84" s="518">
        <f>J84+K84</f>
        <v>2186000</v>
      </c>
      <c r="H84" s="518"/>
      <c r="I84" s="519"/>
      <c r="J84" s="518">
        <v>1027000</v>
      </c>
      <c r="K84" s="518">
        <v>1159000</v>
      </c>
      <c r="L84" s="520" t="s">
        <v>429</v>
      </c>
      <c r="M84" s="446"/>
      <c r="N84" s="446"/>
      <c r="O84" s="446"/>
      <c r="Q84" s="23"/>
      <c r="R84" s="23"/>
    </row>
    <row r="85" spans="1:26" s="24" customFormat="1" ht="15.95" customHeight="1" x14ac:dyDescent="0.2">
      <c r="A85" s="83"/>
      <c r="B85" s="515" t="s">
        <v>51</v>
      </c>
      <c r="C85" s="522"/>
      <c r="D85" s="522"/>
      <c r="E85" s="523"/>
      <c r="F85" s="524"/>
      <c r="G85" s="524">
        <f>J85+K85</f>
        <v>20000</v>
      </c>
      <c r="H85" s="524"/>
      <c r="I85" s="529"/>
      <c r="J85" s="524">
        <v>13000</v>
      </c>
      <c r="K85" s="524">
        <v>7000</v>
      </c>
      <c r="L85" s="527" t="s">
        <v>52</v>
      </c>
      <c r="M85" s="446"/>
      <c r="N85" s="446"/>
      <c r="O85" s="446"/>
      <c r="Q85" s="23"/>
      <c r="R85" s="23"/>
    </row>
    <row r="86" spans="1:26" s="24" customFormat="1" ht="35.1" customHeight="1" x14ac:dyDescent="0.2">
      <c r="A86" s="83">
        <v>23</v>
      </c>
      <c r="B86" s="682" t="s">
        <v>61</v>
      </c>
      <c r="C86" s="537">
        <v>150101</v>
      </c>
      <c r="D86" s="537">
        <v>3110</v>
      </c>
      <c r="E86" s="523" t="s">
        <v>368</v>
      </c>
      <c r="F86" s="524"/>
      <c r="G86" s="683">
        <f>SUM(H86:K86)</f>
        <v>26500000</v>
      </c>
      <c r="H86" s="524">
        <v>0</v>
      </c>
      <c r="I86" s="526">
        <v>647900</v>
      </c>
      <c r="J86" s="525">
        <v>1252100</v>
      </c>
      <c r="K86" s="562">
        <v>24600000</v>
      </c>
      <c r="L86" s="527" t="s">
        <v>62</v>
      </c>
      <c r="M86" s="653">
        <v>24500000</v>
      </c>
      <c r="N86" s="653"/>
      <c r="O86" s="653">
        <v>2000000</v>
      </c>
      <c r="Q86" s="23"/>
      <c r="R86" s="23"/>
    </row>
    <row r="87" spans="1:26" s="154" customFormat="1" ht="35.1" customHeight="1" x14ac:dyDescent="0.3">
      <c r="A87" s="3">
        <v>24</v>
      </c>
      <c r="B87" s="205" t="s">
        <v>294</v>
      </c>
      <c r="C87" s="48" t="s">
        <v>21</v>
      </c>
      <c r="D87" s="28">
        <v>3132</v>
      </c>
      <c r="E87" s="30" t="s">
        <v>45</v>
      </c>
      <c r="F87" s="158"/>
      <c r="G87" s="107">
        <f>H87+I87+J87+K87</f>
        <v>100000</v>
      </c>
      <c r="H87" s="108"/>
      <c r="I87" s="108"/>
      <c r="J87" s="76">
        <v>37250</v>
      </c>
      <c r="K87" s="107">
        <v>62750</v>
      </c>
      <c r="L87" s="50"/>
      <c r="M87" s="446"/>
      <c r="N87" s="619"/>
      <c r="O87" s="619"/>
      <c r="P87" s="7"/>
      <c r="Q87" s="15"/>
      <c r="R87" s="15"/>
      <c r="S87" s="7"/>
      <c r="T87" s="7"/>
      <c r="U87" s="7"/>
      <c r="V87" s="7"/>
      <c r="W87" s="7"/>
      <c r="X87" s="7"/>
      <c r="Y87" s="7"/>
      <c r="Z87" s="7"/>
    </row>
    <row r="88" spans="1:26" s="24" customFormat="1" ht="47.25" x14ac:dyDescent="0.2">
      <c r="A88" s="3">
        <v>25</v>
      </c>
      <c r="B88" s="530" t="s">
        <v>413</v>
      </c>
      <c r="C88" s="102" t="s">
        <v>21</v>
      </c>
      <c r="D88" s="337">
        <v>3132</v>
      </c>
      <c r="E88" s="249">
        <v>150000</v>
      </c>
      <c r="F88" s="1"/>
      <c r="G88" s="4">
        <f>SUM(H88:K88)</f>
        <v>150000</v>
      </c>
      <c r="H88" s="6">
        <v>0</v>
      </c>
      <c r="I88" s="4">
        <v>150000</v>
      </c>
      <c r="J88" s="6">
        <v>0</v>
      </c>
      <c r="K88" s="6">
        <v>0</v>
      </c>
      <c r="L88" s="18" t="s">
        <v>428</v>
      </c>
      <c r="M88" s="432"/>
      <c r="N88" s="432"/>
      <c r="O88" s="432"/>
      <c r="Q88" s="23"/>
      <c r="R88" s="23"/>
    </row>
    <row r="89" spans="1:26" s="24" customFormat="1" ht="78.75" x14ac:dyDescent="0.2">
      <c r="A89" s="83">
        <v>26</v>
      </c>
      <c r="B89" s="521" t="s">
        <v>260</v>
      </c>
      <c r="C89" s="340" t="s">
        <v>21</v>
      </c>
      <c r="D89" s="376">
        <v>3132</v>
      </c>
      <c r="E89" s="754">
        <v>400448</v>
      </c>
      <c r="F89" s="74"/>
      <c r="G89" s="250">
        <v>50000</v>
      </c>
      <c r="H89" s="384">
        <v>50000</v>
      </c>
      <c r="I89" s="84">
        <v>0</v>
      </c>
      <c r="J89" s="64">
        <v>0</v>
      </c>
      <c r="K89" s="85">
        <v>0</v>
      </c>
      <c r="L89" s="55"/>
      <c r="M89" s="438"/>
      <c r="N89" s="438"/>
      <c r="O89" s="438"/>
      <c r="P89" s="399"/>
      <c r="Q89" s="99"/>
      <c r="R89" s="99"/>
    </row>
    <row r="90" spans="1:26" s="24" customFormat="1" ht="50.1" customHeight="1" x14ac:dyDescent="0.2">
      <c r="A90" s="40">
        <v>27</v>
      </c>
      <c r="B90" s="21" t="s">
        <v>417</v>
      </c>
      <c r="C90" s="379" t="s">
        <v>21</v>
      </c>
      <c r="D90" s="40">
        <v>3110</v>
      </c>
      <c r="E90" s="755"/>
      <c r="F90" s="29"/>
      <c r="G90" s="4">
        <f>SUM(H90:K90)</f>
        <v>42221</v>
      </c>
      <c r="H90" s="4">
        <v>42221</v>
      </c>
      <c r="I90" s="6">
        <v>0</v>
      </c>
      <c r="J90" s="6">
        <v>0</v>
      </c>
      <c r="K90" s="6">
        <v>0</v>
      </c>
      <c r="L90" s="18" t="s">
        <v>88</v>
      </c>
      <c r="M90" s="438"/>
      <c r="N90" s="438"/>
      <c r="O90" s="438"/>
      <c r="P90" s="399"/>
      <c r="Q90" s="99"/>
      <c r="R90" s="99"/>
    </row>
    <row r="91" spans="1:26" s="24" customFormat="1" ht="80.099999999999994" customHeight="1" x14ac:dyDescent="0.2">
      <c r="A91" s="376">
        <v>28</v>
      </c>
      <c r="B91" s="521" t="s">
        <v>261</v>
      </c>
      <c r="C91" s="340" t="s">
        <v>21</v>
      </c>
      <c r="D91" s="376">
        <v>3132</v>
      </c>
      <c r="E91" s="756"/>
      <c r="F91" s="29"/>
      <c r="G91" s="241">
        <v>124496</v>
      </c>
      <c r="H91" s="4">
        <v>13779</v>
      </c>
      <c r="I91" s="4">
        <f>G91-H91-J91</f>
        <v>10717</v>
      </c>
      <c r="J91" s="4">
        <v>100000</v>
      </c>
      <c r="K91" s="6">
        <v>0</v>
      </c>
      <c r="L91" s="18" t="s">
        <v>60</v>
      </c>
      <c r="M91" s="442"/>
      <c r="N91" s="442"/>
      <c r="O91" s="442"/>
      <c r="P91" s="240"/>
      <c r="Q91" s="23"/>
      <c r="R91" s="23"/>
    </row>
    <row r="92" spans="1:26" s="24" customFormat="1" ht="68.099999999999994" customHeight="1" x14ac:dyDescent="0.2">
      <c r="A92" s="28">
        <v>29</v>
      </c>
      <c r="B92" s="116" t="s">
        <v>142</v>
      </c>
      <c r="C92" s="48" t="s">
        <v>21</v>
      </c>
      <c r="D92" s="78">
        <v>3122</v>
      </c>
      <c r="E92" s="29">
        <v>1500000</v>
      </c>
      <c r="F92" s="199">
        <v>936150</v>
      </c>
      <c r="G92" s="241">
        <f>SUM(G93:G95)</f>
        <v>594000</v>
      </c>
      <c r="H92" s="69">
        <f>SUM(H93:H95)</f>
        <v>87000</v>
      </c>
      <c r="I92" s="69">
        <f>SUM(I93:I95)</f>
        <v>242000</v>
      </c>
      <c r="J92" s="69">
        <f>SUM(J93:J95)</f>
        <v>171000</v>
      </c>
      <c r="K92" s="69">
        <f>SUM(K93:K95)</f>
        <v>94000</v>
      </c>
      <c r="L92" s="53"/>
      <c r="M92" s="446"/>
      <c r="N92" s="446"/>
      <c r="O92" s="446"/>
      <c r="Q92" s="23"/>
      <c r="R92" s="23"/>
    </row>
    <row r="93" spans="1:26" s="24" customFormat="1" ht="17.100000000000001" customHeight="1" x14ac:dyDescent="0.2">
      <c r="A93" s="33"/>
      <c r="B93" s="51" t="s">
        <v>63</v>
      </c>
      <c r="C93" s="93"/>
      <c r="D93" s="80"/>
      <c r="E93" s="74"/>
      <c r="F93" s="74"/>
      <c r="G93" s="95">
        <f>SUM(H93:K93)</f>
        <v>6000</v>
      </c>
      <c r="H93" s="74">
        <v>6000</v>
      </c>
      <c r="I93" s="74"/>
      <c r="J93" s="74"/>
      <c r="K93" s="74"/>
      <c r="L93" s="53"/>
      <c r="M93" s="446"/>
      <c r="N93" s="446"/>
      <c r="O93" s="446"/>
      <c r="Q93" s="23"/>
      <c r="R93" s="23"/>
    </row>
    <row r="94" spans="1:26" s="24" customFormat="1" ht="17.100000000000001" customHeight="1" x14ac:dyDescent="0.2">
      <c r="A94" s="33"/>
      <c r="B94" s="51" t="s">
        <v>68</v>
      </c>
      <c r="C94" s="93"/>
      <c r="D94" s="80"/>
      <c r="E94" s="74"/>
      <c r="F94" s="74"/>
      <c r="G94" s="95">
        <f>SUM(H94:K94)</f>
        <v>580000</v>
      </c>
      <c r="H94" s="74">
        <v>80000</v>
      </c>
      <c r="I94" s="74">
        <v>238000</v>
      </c>
      <c r="J94" s="74">
        <v>168000</v>
      </c>
      <c r="K94" s="74">
        <v>94000</v>
      </c>
      <c r="L94" s="53" t="s">
        <v>69</v>
      </c>
      <c r="M94" s="446"/>
      <c r="N94" s="446"/>
      <c r="O94" s="446"/>
      <c r="Q94" s="23"/>
      <c r="R94" s="23"/>
    </row>
    <row r="95" spans="1:26" s="24" customFormat="1" ht="17.100000000000001" customHeight="1" x14ac:dyDescent="0.2">
      <c r="A95" s="83"/>
      <c r="B95" s="54" t="s">
        <v>51</v>
      </c>
      <c r="C95" s="94"/>
      <c r="D95" s="96"/>
      <c r="E95" s="64"/>
      <c r="F95" s="64"/>
      <c r="G95" s="95">
        <f>SUM(H95:K95)</f>
        <v>8000</v>
      </c>
      <c r="H95" s="64">
        <v>1000</v>
      </c>
      <c r="I95" s="64">
        <v>4000</v>
      </c>
      <c r="J95" s="64">
        <v>3000</v>
      </c>
      <c r="K95" s="64"/>
      <c r="L95" s="55" t="s">
        <v>52</v>
      </c>
      <c r="M95" s="446"/>
      <c r="N95" s="446"/>
      <c r="O95" s="446"/>
      <c r="Q95" s="23"/>
      <c r="R95" s="23"/>
    </row>
    <row r="96" spans="1:26" s="24" customFormat="1" ht="60" customHeight="1" x14ac:dyDescent="0.2">
      <c r="A96" s="33">
        <v>30</v>
      </c>
      <c r="B96" s="658" t="s">
        <v>106</v>
      </c>
      <c r="C96" s="48" t="s">
        <v>21</v>
      </c>
      <c r="D96" s="78">
        <v>3122</v>
      </c>
      <c r="E96" s="248">
        <v>2642000</v>
      </c>
      <c r="F96" s="74">
        <v>702560</v>
      </c>
      <c r="G96" s="69">
        <f>SUM(G97:G99)</f>
        <v>6000</v>
      </c>
      <c r="H96" s="76">
        <f>SUM(H97:H99)</f>
        <v>6000</v>
      </c>
      <c r="I96" s="76">
        <f>SUM(I97:I99)</f>
        <v>0</v>
      </c>
      <c r="J96" s="76">
        <f>SUM(J97:J99)</f>
        <v>0</v>
      </c>
      <c r="K96" s="615">
        <f>SUM(K97:K99)</f>
        <v>0</v>
      </c>
      <c r="L96" s="50"/>
      <c r="M96" s="446"/>
      <c r="N96" s="612"/>
      <c r="O96" s="446"/>
      <c r="Q96" s="23"/>
      <c r="R96" s="23"/>
    </row>
    <row r="97" spans="1:18" s="24" customFormat="1" ht="16.5" customHeight="1" x14ac:dyDescent="0.2">
      <c r="A97" s="33"/>
      <c r="B97" s="658" t="s">
        <v>63</v>
      </c>
      <c r="C97" s="93"/>
      <c r="D97" s="80"/>
      <c r="E97" s="74"/>
      <c r="F97" s="74"/>
      <c r="G97" s="74">
        <f>SUM(H97:K97)</f>
        <v>6000</v>
      </c>
      <c r="H97" s="74">
        <v>6000</v>
      </c>
      <c r="I97" s="74"/>
      <c r="J97" s="74"/>
      <c r="K97" s="82"/>
      <c r="L97" s="53"/>
      <c r="M97" s="432"/>
      <c r="N97" s="435"/>
      <c r="O97" s="432"/>
      <c r="Q97" s="23"/>
      <c r="R97" s="23"/>
    </row>
    <row r="98" spans="1:18" s="24" customFormat="1" ht="17.100000000000001" customHeight="1" x14ac:dyDescent="0.2">
      <c r="A98" s="33"/>
      <c r="B98" s="51" t="s">
        <v>68</v>
      </c>
      <c r="C98" s="93"/>
      <c r="D98" s="80"/>
      <c r="E98" s="74"/>
      <c r="F98" s="74"/>
      <c r="G98" s="74">
        <f>SUM(H98:K98)</f>
        <v>0</v>
      </c>
      <c r="H98" s="74"/>
      <c r="I98" s="74"/>
      <c r="J98" s="74"/>
      <c r="K98" s="82">
        <v>0</v>
      </c>
      <c r="L98" s="53" t="s">
        <v>46</v>
      </c>
      <c r="M98" s="432"/>
      <c r="N98" s="435"/>
      <c r="O98" s="432"/>
      <c r="Q98" s="23"/>
      <c r="R98" s="23"/>
    </row>
    <row r="99" spans="1:18" s="24" customFormat="1" ht="17.100000000000001" customHeight="1" x14ac:dyDescent="0.2">
      <c r="A99" s="33"/>
      <c r="B99" s="54" t="s">
        <v>51</v>
      </c>
      <c r="C99" s="93"/>
      <c r="D99" s="80"/>
      <c r="E99" s="74"/>
      <c r="F99" s="74"/>
      <c r="G99" s="64">
        <f>SUM(H99:K99)</f>
        <v>0</v>
      </c>
      <c r="H99" s="74"/>
      <c r="I99" s="74"/>
      <c r="J99" s="74"/>
      <c r="K99" s="82"/>
      <c r="L99" s="55" t="s">
        <v>52</v>
      </c>
      <c r="M99" s="432"/>
      <c r="N99" s="435"/>
      <c r="O99" s="432"/>
      <c r="Q99" s="23"/>
      <c r="R99" s="23"/>
    </row>
    <row r="100" spans="1:18" s="24" customFormat="1" ht="50.1" customHeight="1" x14ac:dyDescent="0.2">
      <c r="A100" s="3">
        <v>31</v>
      </c>
      <c r="B100" s="538" t="s">
        <v>133</v>
      </c>
      <c r="C100" s="102" t="s">
        <v>21</v>
      </c>
      <c r="D100" s="3">
        <v>3122</v>
      </c>
      <c r="E100" s="249">
        <v>150000</v>
      </c>
      <c r="F100" s="1"/>
      <c r="G100" s="4">
        <f>SUM(H100:K100)</f>
        <v>150000</v>
      </c>
      <c r="H100" s="4">
        <v>150000</v>
      </c>
      <c r="I100" s="4"/>
      <c r="J100" s="6">
        <v>0</v>
      </c>
      <c r="K100" s="6">
        <v>0</v>
      </c>
      <c r="L100" s="18" t="s">
        <v>46</v>
      </c>
      <c r="M100" s="432"/>
      <c r="N100" s="435"/>
      <c r="O100" s="432"/>
      <c r="Q100" s="23"/>
      <c r="R100" s="23"/>
    </row>
    <row r="101" spans="1:18" s="24" customFormat="1" ht="60" customHeight="1" x14ac:dyDescent="0.2">
      <c r="A101" s="33">
        <v>32</v>
      </c>
      <c r="B101" s="92" t="s">
        <v>388</v>
      </c>
      <c r="C101" s="93" t="s">
        <v>21</v>
      </c>
      <c r="D101" s="33">
        <v>3122</v>
      </c>
      <c r="E101" s="74" t="s">
        <v>45</v>
      </c>
      <c r="F101" s="74"/>
      <c r="G101" s="76">
        <f>SUM(G102:G104)</f>
        <v>100000</v>
      </c>
      <c r="H101" s="76">
        <f>SUM(H102:H104)</f>
        <v>6000</v>
      </c>
      <c r="I101" s="76">
        <f>SUM(I102:I104)</f>
        <v>0</v>
      </c>
      <c r="J101" s="76">
        <f>SUM(J102:J104)</f>
        <v>47000</v>
      </c>
      <c r="K101" s="76">
        <f>SUM(K102:K104)</f>
        <v>47000</v>
      </c>
      <c r="L101" s="53"/>
      <c r="M101" s="432"/>
      <c r="N101" s="435"/>
      <c r="O101" s="432"/>
      <c r="Q101" s="23"/>
      <c r="R101" s="23"/>
    </row>
    <row r="102" spans="1:18" s="24" customFormat="1" ht="17.100000000000001" customHeight="1" x14ac:dyDescent="0.2">
      <c r="A102" s="33"/>
      <c r="B102" s="97" t="s">
        <v>63</v>
      </c>
      <c r="C102" s="93"/>
      <c r="D102" s="33"/>
      <c r="E102" s="74"/>
      <c r="F102" s="74"/>
      <c r="G102" s="74">
        <f>SUM(H102:K102)</f>
        <v>100000</v>
      </c>
      <c r="H102" s="74">
        <v>6000</v>
      </c>
      <c r="I102" s="74"/>
      <c r="J102" s="74">
        <v>47000</v>
      </c>
      <c r="K102" s="82">
        <v>47000</v>
      </c>
      <c r="L102" s="53"/>
      <c r="M102" s="432"/>
      <c r="N102" s="435"/>
      <c r="O102" s="432"/>
      <c r="Q102" s="23"/>
      <c r="R102" s="23"/>
    </row>
    <row r="103" spans="1:18" s="24" customFormat="1" ht="17.100000000000001" customHeight="1" x14ac:dyDescent="0.2">
      <c r="A103" s="33"/>
      <c r="B103" s="92" t="s">
        <v>68</v>
      </c>
      <c r="C103" s="93"/>
      <c r="D103" s="33"/>
      <c r="E103" s="74"/>
      <c r="F103" s="74"/>
      <c r="G103" s="74">
        <f>SUM(H103:K103)</f>
        <v>0</v>
      </c>
      <c r="H103" s="74"/>
      <c r="I103" s="74"/>
      <c r="J103" s="74"/>
      <c r="K103" s="74"/>
      <c r="L103" s="53" t="s">
        <v>46</v>
      </c>
      <c r="M103" s="432"/>
      <c r="N103" s="435"/>
      <c r="O103" s="432"/>
      <c r="Q103" s="23"/>
      <c r="R103" s="23"/>
    </row>
    <row r="104" spans="1:18" s="24" customFormat="1" ht="17.100000000000001" customHeight="1" x14ac:dyDescent="0.2">
      <c r="A104" s="83"/>
      <c r="B104" s="66" t="s">
        <v>51</v>
      </c>
      <c r="C104" s="94"/>
      <c r="D104" s="83"/>
      <c r="E104" s="64"/>
      <c r="F104" s="64"/>
      <c r="G104" s="64">
        <f>SUM(H104:K104)</f>
        <v>0</v>
      </c>
      <c r="H104" s="64"/>
      <c r="I104" s="64"/>
      <c r="J104" s="64"/>
      <c r="K104" s="64"/>
      <c r="L104" s="55" t="s">
        <v>52</v>
      </c>
      <c r="M104" s="446"/>
      <c r="N104" s="612"/>
      <c r="O104" s="446"/>
      <c r="Q104" s="23"/>
      <c r="R104" s="23"/>
    </row>
    <row r="105" spans="1:18" s="24" customFormat="1" ht="47.25" x14ac:dyDescent="0.2">
      <c r="A105" s="28">
        <v>33</v>
      </c>
      <c r="B105" s="206" t="s">
        <v>108</v>
      </c>
      <c r="C105" s="48" t="s">
        <v>21</v>
      </c>
      <c r="D105" s="28">
        <v>3122</v>
      </c>
      <c r="E105" s="29">
        <v>1000000</v>
      </c>
      <c r="F105" s="29"/>
      <c r="G105" s="69">
        <f>SUM(G106:G108)</f>
        <v>157000</v>
      </c>
      <c r="H105" s="69">
        <f>SUM(H106:H108)</f>
        <v>10000</v>
      </c>
      <c r="I105" s="69">
        <f>SUM(I106:I108)</f>
        <v>6000</v>
      </c>
      <c r="J105" s="69">
        <f>SUM(J106:J108)</f>
        <v>141000</v>
      </c>
      <c r="K105" s="69">
        <f>SUM(K106:K108)</f>
        <v>0</v>
      </c>
      <c r="L105" s="50"/>
      <c r="M105" s="446">
        <v>147000</v>
      </c>
      <c r="N105" s="612"/>
      <c r="O105" s="446">
        <v>10000</v>
      </c>
      <c r="Q105" s="23"/>
      <c r="R105" s="23"/>
    </row>
    <row r="106" spans="1:18" s="24" customFormat="1" ht="17.100000000000001" customHeight="1" x14ac:dyDescent="0.2">
      <c r="A106" s="33"/>
      <c r="B106" s="97" t="s">
        <v>63</v>
      </c>
      <c r="C106" s="93"/>
      <c r="D106" s="33"/>
      <c r="E106" s="74"/>
      <c r="F106" s="74"/>
      <c r="G106" s="74">
        <f>SUM(H106:K106)</f>
        <v>157000</v>
      </c>
      <c r="H106" s="74">
        <v>10000</v>
      </c>
      <c r="I106" s="74">
        <v>6000</v>
      </c>
      <c r="J106" s="74">
        <v>141000</v>
      </c>
      <c r="K106" s="82"/>
      <c r="L106" s="53"/>
      <c r="M106" s="432"/>
      <c r="N106" s="435"/>
      <c r="O106" s="432"/>
      <c r="Q106" s="23"/>
      <c r="R106" s="23"/>
    </row>
    <row r="107" spans="1:18" s="24" customFormat="1" ht="17.100000000000001" customHeight="1" x14ac:dyDescent="0.2">
      <c r="A107" s="33"/>
      <c r="B107" s="92" t="s">
        <v>68</v>
      </c>
      <c r="C107" s="93"/>
      <c r="D107" s="33"/>
      <c r="E107" s="74"/>
      <c r="F107" s="74"/>
      <c r="G107" s="74">
        <f>SUM(H107:K107)</f>
        <v>0</v>
      </c>
      <c r="H107" s="74"/>
      <c r="I107" s="74"/>
      <c r="J107" s="74"/>
      <c r="K107" s="74"/>
      <c r="L107" s="53" t="s">
        <v>46</v>
      </c>
      <c r="M107" s="432"/>
      <c r="N107" s="435"/>
      <c r="O107" s="432"/>
      <c r="Q107" s="23"/>
      <c r="R107" s="23"/>
    </row>
    <row r="108" spans="1:18" s="24" customFormat="1" ht="17.100000000000001" customHeight="1" x14ac:dyDescent="0.2">
      <c r="A108" s="83"/>
      <c r="B108" s="66" t="s">
        <v>51</v>
      </c>
      <c r="C108" s="94"/>
      <c r="D108" s="83"/>
      <c r="E108" s="64"/>
      <c r="F108" s="64"/>
      <c r="G108" s="64">
        <f>SUM(H108:K108)</f>
        <v>0</v>
      </c>
      <c r="H108" s="64"/>
      <c r="I108" s="64"/>
      <c r="J108" s="64"/>
      <c r="K108" s="64"/>
      <c r="L108" s="55" t="s">
        <v>52</v>
      </c>
      <c r="M108" s="432"/>
      <c r="N108" s="435"/>
      <c r="O108" s="432"/>
      <c r="Q108" s="23"/>
      <c r="R108" s="23"/>
    </row>
    <row r="109" spans="1:18" s="24" customFormat="1" ht="39.950000000000003" customHeight="1" x14ac:dyDescent="0.2">
      <c r="A109" s="28">
        <v>34</v>
      </c>
      <c r="B109" s="206" t="s">
        <v>109</v>
      </c>
      <c r="C109" s="48" t="s">
        <v>21</v>
      </c>
      <c r="D109" s="28">
        <v>3122</v>
      </c>
      <c r="E109" s="29">
        <v>500000</v>
      </c>
      <c r="F109" s="29">
        <v>8153</v>
      </c>
      <c r="G109" s="69">
        <f>SUM(G110:G112)</f>
        <v>160000</v>
      </c>
      <c r="H109" s="69">
        <f>SUM(H110:H112)</f>
        <v>5000</v>
      </c>
      <c r="I109" s="69">
        <f>SUM(I110:I112)</f>
        <v>155000</v>
      </c>
      <c r="J109" s="69">
        <f>SUM(J110:J112)</f>
        <v>0</v>
      </c>
      <c r="K109" s="69">
        <f>SUM(K110:K112)</f>
        <v>0</v>
      </c>
      <c r="L109" s="50"/>
      <c r="M109" s="432"/>
      <c r="N109" s="435"/>
      <c r="O109" s="432"/>
      <c r="Q109" s="23"/>
      <c r="R109" s="23"/>
    </row>
    <row r="110" spans="1:18" s="24" customFormat="1" ht="17.100000000000001" customHeight="1" x14ac:dyDescent="0.2">
      <c r="A110" s="33"/>
      <c r="B110" s="97" t="s">
        <v>63</v>
      </c>
      <c r="C110" s="93"/>
      <c r="D110" s="33"/>
      <c r="E110" s="74"/>
      <c r="F110" s="74"/>
      <c r="G110" s="74">
        <f>SUM(H110:K110)</f>
        <v>160000</v>
      </c>
      <c r="H110" s="74">
        <v>5000</v>
      </c>
      <c r="I110" s="74">
        <v>155000</v>
      </c>
      <c r="J110" s="74"/>
      <c r="K110" s="82"/>
      <c r="L110" s="53"/>
      <c r="M110" s="432"/>
      <c r="N110" s="435"/>
      <c r="O110" s="432"/>
      <c r="Q110" s="23"/>
      <c r="R110" s="23"/>
    </row>
    <row r="111" spans="1:18" s="24" customFormat="1" ht="17.100000000000001" customHeight="1" x14ac:dyDescent="0.2">
      <c r="A111" s="33"/>
      <c r="B111" s="92" t="s">
        <v>68</v>
      </c>
      <c r="C111" s="93"/>
      <c r="D111" s="33"/>
      <c r="E111" s="74"/>
      <c r="F111" s="74"/>
      <c r="G111" s="74">
        <f>SUM(H111:K111)</f>
        <v>0</v>
      </c>
      <c r="H111" s="74"/>
      <c r="I111" s="74"/>
      <c r="J111" s="74"/>
      <c r="K111" s="82"/>
      <c r="L111" s="53" t="s">
        <v>46</v>
      </c>
      <c r="M111" s="432"/>
      <c r="N111" s="435"/>
      <c r="O111" s="432"/>
      <c r="Q111" s="23"/>
      <c r="R111" s="23"/>
    </row>
    <row r="112" spans="1:18" s="24" customFormat="1" ht="17.100000000000001" customHeight="1" x14ac:dyDescent="0.2">
      <c r="A112" s="83"/>
      <c r="B112" s="66" t="s">
        <v>51</v>
      </c>
      <c r="C112" s="94"/>
      <c r="D112" s="83"/>
      <c r="E112" s="64"/>
      <c r="F112" s="64"/>
      <c r="G112" s="64">
        <f>SUM(H112:K112)</f>
        <v>0</v>
      </c>
      <c r="H112" s="64"/>
      <c r="I112" s="64"/>
      <c r="J112" s="64"/>
      <c r="K112" s="85"/>
      <c r="L112" s="55" t="s">
        <v>52</v>
      </c>
      <c r="M112" s="432"/>
      <c r="N112" s="435"/>
      <c r="O112" s="432"/>
      <c r="Q112" s="23"/>
      <c r="R112" s="23"/>
    </row>
    <row r="113" spans="1:125" s="24" customFormat="1" ht="39.950000000000003" customHeight="1" x14ac:dyDescent="0.2">
      <c r="A113" s="28">
        <v>35</v>
      </c>
      <c r="B113" s="206" t="s">
        <v>135</v>
      </c>
      <c r="C113" s="48" t="s">
        <v>21</v>
      </c>
      <c r="D113" s="28">
        <v>3122</v>
      </c>
      <c r="E113" s="29">
        <v>500000</v>
      </c>
      <c r="F113" s="29">
        <v>12928</v>
      </c>
      <c r="G113" s="69">
        <f>SUM(G114:G116)</f>
        <v>90000</v>
      </c>
      <c r="H113" s="69">
        <f>SUM(H114:H116)</f>
        <v>5000</v>
      </c>
      <c r="I113" s="69">
        <f>SUM(I114:I116)</f>
        <v>0</v>
      </c>
      <c r="J113" s="69">
        <f>SUM(J114:J116)</f>
        <v>85000</v>
      </c>
      <c r="K113" s="69">
        <f>SUM(K114:K116)</f>
        <v>0</v>
      </c>
      <c r="L113" s="50"/>
      <c r="M113" s="432"/>
      <c r="N113" s="435"/>
      <c r="O113" s="432"/>
      <c r="Q113" s="23"/>
      <c r="R113" s="23"/>
    </row>
    <row r="114" spans="1:125" s="24" customFormat="1" ht="17.100000000000001" customHeight="1" x14ac:dyDescent="0.2">
      <c r="A114" s="33"/>
      <c r="B114" s="97" t="s">
        <v>63</v>
      </c>
      <c r="C114" s="93"/>
      <c r="D114" s="33"/>
      <c r="E114" s="74"/>
      <c r="F114" s="74"/>
      <c r="G114" s="74">
        <f>SUM(H114:K114)</f>
        <v>90000</v>
      </c>
      <c r="H114" s="74">
        <v>5000</v>
      </c>
      <c r="I114" s="74"/>
      <c r="J114" s="74">
        <v>85000</v>
      </c>
      <c r="K114" s="82"/>
      <c r="L114" s="53"/>
      <c r="M114" s="432"/>
      <c r="N114" s="432"/>
      <c r="O114" s="432"/>
      <c r="Q114" s="23"/>
      <c r="R114" s="23"/>
    </row>
    <row r="115" spans="1:125" s="24" customFormat="1" ht="17.100000000000001" customHeight="1" x14ac:dyDescent="0.2">
      <c r="A115" s="33"/>
      <c r="B115" s="92" t="s">
        <v>68</v>
      </c>
      <c r="C115" s="93"/>
      <c r="D115" s="33"/>
      <c r="E115" s="74"/>
      <c r="F115" s="74"/>
      <c r="G115" s="74">
        <f>SUM(H115:K115)</f>
        <v>0</v>
      </c>
      <c r="H115" s="74"/>
      <c r="I115" s="74"/>
      <c r="J115" s="74"/>
      <c r="K115" s="82"/>
      <c r="L115" s="53" t="s">
        <v>46</v>
      </c>
      <c r="M115" s="432"/>
      <c r="N115" s="432"/>
      <c r="O115" s="432"/>
      <c r="Q115" s="23"/>
      <c r="R115" s="23"/>
    </row>
    <row r="116" spans="1:125" s="24" customFormat="1" ht="17.100000000000001" customHeight="1" x14ac:dyDescent="0.2">
      <c r="A116" s="83"/>
      <c r="B116" s="66" t="s">
        <v>51</v>
      </c>
      <c r="C116" s="94"/>
      <c r="D116" s="83"/>
      <c r="E116" s="64"/>
      <c r="F116" s="64"/>
      <c r="G116" s="74">
        <f>SUM(H116:K116)</f>
        <v>0</v>
      </c>
      <c r="H116" s="64"/>
      <c r="I116" s="64"/>
      <c r="J116" s="64"/>
      <c r="K116" s="85"/>
      <c r="L116" s="55" t="s">
        <v>52</v>
      </c>
      <c r="M116" s="432"/>
      <c r="N116" s="432"/>
      <c r="O116" s="432"/>
      <c r="Q116" s="23"/>
      <c r="R116" s="23"/>
    </row>
    <row r="117" spans="1:125" s="24" customFormat="1" ht="35.1" customHeight="1" x14ac:dyDescent="0.2">
      <c r="A117" s="28">
        <v>36</v>
      </c>
      <c r="B117" s="206" t="s">
        <v>110</v>
      </c>
      <c r="C117" s="48" t="s">
        <v>21</v>
      </c>
      <c r="D117" s="28">
        <v>3122</v>
      </c>
      <c r="E117" s="29" t="s">
        <v>54</v>
      </c>
      <c r="F117" s="29">
        <v>45875</v>
      </c>
      <c r="G117" s="69">
        <f>SUM(G118:G120)</f>
        <v>1492400</v>
      </c>
      <c r="H117" s="69">
        <f>SUM(H118:H120)</f>
        <v>13000</v>
      </c>
      <c r="I117" s="69">
        <f>SUM(I118:I120)</f>
        <v>811400</v>
      </c>
      <c r="J117" s="69">
        <f>SUM(J118:J120)</f>
        <v>569000</v>
      </c>
      <c r="K117" s="69">
        <f>SUM(K118:K120)</f>
        <v>99000</v>
      </c>
      <c r="L117" s="50"/>
      <c r="M117" s="432"/>
      <c r="N117" s="432"/>
      <c r="O117" s="432"/>
      <c r="Q117" s="23"/>
      <c r="R117" s="23"/>
    </row>
    <row r="118" spans="1:125" s="24" customFormat="1" ht="17.100000000000001" customHeight="1" x14ac:dyDescent="0.2">
      <c r="A118" s="33"/>
      <c r="B118" s="97" t="s">
        <v>63</v>
      </c>
      <c r="C118" s="93"/>
      <c r="D118" s="33"/>
      <c r="E118" s="74"/>
      <c r="F118" s="74"/>
      <c r="G118" s="74">
        <f>SUM(H118:K118)</f>
        <v>13000</v>
      </c>
      <c r="H118" s="74">
        <v>13000</v>
      </c>
      <c r="I118" s="74"/>
      <c r="J118" s="74"/>
      <c r="K118" s="74"/>
      <c r="L118" s="53"/>
      <c r="M118" s="432"/>
      <c r="N118" s="432"/>
      <c r="O118" s="432"/>
      <c r="Q118" s="23"/>
      <c r="R118" s="23"/>
    </row>
    <row r="119" spans="1:125" s="24" customFormat="1" ht="17.100000000000001" customHeight="1" x14ac:dyDescent="0.2">
      <c r="A119" s="33"/>
      <c r="B119" s="92" t="s">
        <v>68</v>
      </c>
      <c r="C119" s="93"/>
      <c r="D119" s="33"/>
      <c r="E119" s="74"/>
      <c r="F119" s="74"/>
      <c r="G119" s="74">
        <f>SUM(H119:K119)</f>
        <v>1461400</v>
      </c>
      <c r="H119" s="74"/>
      <c r="I119" s="74">
        <v>802400</v>
      </c>
      <c r="J119" s="74">
        <v>560000</v>
      </c>
      <c r="K119" s="74">
        <v>99000</v>
      </c>
      <c r="L119" s="53" t="s">
        <v>406</v>
      </c>
      <c r="M119" s="432"/>
      <c r="N119" s="432"/>
      <c r="O119" s="432"/>
      <c r="Q119" s="23"/>
      <c r="R119" s="23"/>
    </row>
    <row r="120" spans="1:125" s="24" customFormat="1" ht="17.100000000000001" customHeight="1" x14ac:dyDescent="0.2">
      <c r="A120" s="83"/>
      <c r="B120" s="66" t="s">
        <v>51</v>
      </c>
      <c r="C120" s="94"/>
      <c r="D120" s="83"/>
      <c r="E120" s="64"/>
      <c r="F120" s="64"/>
      <c r="G120" s="74">
        <f>SUM(H120:K120)</f>
        <v>18000</v>
      </c>
      <c r="H120" s="64"/>
      <c r="I120" s="64">
        <v>9000</v>
      </c>
      <c r="J120" s="64">
        <v>9000</v>
      </c>
      <c r="K120" s="64"/>
      <c r="L120" s="55" t="s">
        <v>52</v>
      </c>
      <c r="M120" s="432"/>
      <c r="N120" s="432"/>
      <c r="O120" s="432"/>
      <c r="Q120" s="23"/>
      <c r="R120" s="23"/>
    </row>
    <row r="121" spans="1:125" s="24" customFormat="1" ht="45" customHeight="1" x14ac:dyDescent="0.2">
      <c r="A121" s="28">
        <v>37</v>
      </c>
      <c r="B121" s="206" t="s">
        <v>111</v>
      </c>
      <c r="C121" s="48" t="s">
        <v>21</v>
      </c>
      <c r="D121" s="28">
        <v>3122</v>
      </c>
      <c r="E121" s="29" t="s">
        <v>54</v>
      </c>
      <c r="F121" s="29"/>
      <c r="G121" s="69">
        <f>SUM(G122:G124)</f>
        <v>500000</v>
      </c>
      <c r="H121" s="69">
        <f>SUM(H122:H124)</f>
        <v>148000</v>
      </c>
      <c r="I121" s="69">
        <f>SUM(I122:I124)</f>
        <v>104500</v>
      </c>
      <c r="J121" s="69">
        <f>SUM(J122:J124)</f>
        <v>247500</v>
      </c>
      <c r="K121" s="29">
        <f>SUM(K122:K124)</f>
        <v>0</v>
      </c>
      <c r="L121" s="50"/>
      <c r="M121" s="432"/>
      <c r="N121" s="432"/>
      <c r="O121" s="432"/>
      <c r="Q121" s="23"/>
      <c r="R121" s="23"/>
    </row>
    <row r="122" spans="1:125" s="47" customFormat="1" ht="17.100000000000001" customHeight="1" x14ac:dyDescent="0.2">
      <c r="A122" s="33"/>
      <c r="B122" s="97" t="s">
        <v>63</v>
      </c>
      <c r="C122" s="93"/>
      <c r="D122" s="33"/>
      <c r="E122" s="74"/>
      <c r="F122" s="74"/>
      <c r="G122" s="74">
        <f>SUM(H122:K122)</f>
        <v>6000</v>
      </c>
      <c r="H122" s="74">
        <v>6000</v>
      </c>
      <c r="I122" s="74"/>
      <c r="J122" s="74"/>
      <c r="K122" s="74"/>
      <c r="L122" s="53"/>
      <c r="M122" s="436"/>
      <c r="N122" s="436"/>
      <c r="O122" s="436"/>
      <c r="Q122" s="46"/>
      <c r="R122" s="46"/>
    </row>
    <row r="123" spans="1:125" s="24" customFormat="1" ht="17.100000000000001" customHeight="1" x14ac:dyDescent="0.2">
      <c r="A123" s="33"/>
      <c r="B123" s="92" t="s">
        <v>68</v>
      </c>
      <c r="C123" s="93"/>
      <c r="D123" s="33"/>
      <c r="E123" s="74"/>
      <c r="F123" s="74"/>
      <c r="G123" s="74">
        <f>SUM(H123:K123)</f>
        <v>486000</v>
      </c>
      <c r="H123" s="74">
        <v>142000</v>
      </c>
      <c r="I123" s="74">
        <v>100500</v>
      </c>
      <c r="J123" s="74">
        <v>243500</v>
      </c>
      <c r="K123" s="74"/>
      <c r="L123" s="53" t="s">
        <v>407</v>
      </c>
      <c r="M123" s="432"/>
      <c r="N123" s="432"/>
      <c r="O123" s="432"/>
      <c r="Q123" s="23"/>
      <c r="R123" s="23"/>
    </row>
    <row r="124" spans="1:125" s="100" customFormat="1" ht="17.100000000000001" customHeight="1" x14ac:dyDescent="0.2">
      <c r="A124" s="83"/>
      <c r="B124" s="66" t="s">
        <v>51</v>
      </c>
      <c r="C124" s="94"/>
      <c r="D124" s="83"/>
      <c r="E124" s="64"/>
      <c r="F124" s="64"/>
      <c r="G124" s="74">
        <f>SUM(H124:K124)</f>
        <v>8000</v>
      </c>
      <c r="H124" s="64"/>
      <c r="I124" s="64">
        <v>4000</v>
      </c>
      <c r="J124" s="64">
        <v>4000</v>
      </c>
      <c r="K124" s="64"/>
      <c r="L124" s="55" t="s">
        <v>52</v>
      </c>
      <c r="M124" s="432"/>
      <c r="N124" s="432"/>
      <c r="O124" s="432"/>
      <c r="P124" s="24"/>
      <c r="Q124" s="23"/>
      <c r="R124" s="23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</row>
    <row r="125" spans="1:125" s="100" customFormat="1" ht="50.1" customHeight="1" x14ac:dyDescent="0.2">
      <c r="A125" s="3">
        <v>38</v>
      </c>
      <c r="B125" s="530" t="s">
        <v>180</v>
      </c>
      <c r="C125" s="531">
        <v>150101</v>
      </c>
      <c r="D125" s="531">
        <v>3122</v>
      </c>
      <c r="E125" s="539">
        <v>11500</v>
      </c>
      <c r="F125" s="532"/>
      <c r="G125" s="533">
        <f>SUM(H125:K125)</f>
        <v>15500</v>
      </c>
      <c r="H125" s="532">
        <v>0</v>
      </c>
      <c r="I125" s="533">
        <v>15500</v>
      </c>
      <c r="J125" s="532">
        <v>0</v>
      </c>
      <c r="K125" s="532">
        <v>0</v>
      </c>
      <c r="L125" s="534"/>
      <c r="M125" s="432">
        <v>11500</v>
      </c>
      <c r="N125" s="432"/>
      <c r="O125" s="432">
        <v>4000</v>
      </c>
      <c r="P125" s="24"/>
      <c r="Q125" s="23"/>
      <c r="R125" s="23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</row>
    <row r="126" spans="1:125" s="100" customFormat="1" ht="65.099999999999994" customHeight="1" x14ac:dyDescent="0.2">
      <c r="A126" s="28">
        <v>39</v>
      </c>
      <c r="B126" s="540" t="s">
        <v>159</v>
      </c>
      <c r="C126" s="541" t="s">
        <v>21</v>
      </c>
      <c r="D126" s="537">
        <v>3122</v>
      </c>
      <c r="E126" s="512" t="s">
        <v>160</v>
      </c>
      <c r="F126" s="512"/>
      <c r="G126" s="513">
        <f>SUM(G127:G128)</f>
        <v>350000</v>
      </c>
      <c r="H126" s="513">
        <f>SUM(H127:H128)</f>
        <v>0</v>
      </c>
      <c r="I126" s="513">
        <f>SUM(I127:I128)</f>
        <v>0</v>
      </c>
      <c r="J126" s="513">
        <f>SUM(J127:J128)</f>
        <v>350000</v>
      </c>
      <c r="K126" s="513">
        <f>SUM(K127:K128)</f>
        <v>0</v>
      </c>
      <c r="L126" s="514"/>
      <c r="M126" s="432"/>
      <c r="N126" s="432"/>
      <c r="O126" s="432"/>
      <c r="P126" s="24"/>
      <c r="Q126" s="23"/>
      <c r="R126" s="23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</row>
    <row r="127" spans="1:125" s="100" customFormat="1" ht="17.100000000000001" customHeight="1" x14ac:dyDescent="0.2">
      <c r="A127" s="33"/>
      <c r="B127" s="542" t="s">
        <v>68</v>
      </c>
      <c r="C127" s="543"/>
      <c r="D127" s="544"/>
      <c r="E127" s="518"/>
      <c r="F127" s="518"/>
      <c r="G127" s="519">
        <f t="shared" ref="G127:G132" si="0">SUM(H127:K127)</f>
        <v>350000</v>
      </c>
      <c r="H127" s="518"/>
      <c r="I127" s="545"/>
      <c r="J127" s="518">
        <v>350000</v>
      </c>
      <c r="K127" s="518"/>
      <c r="L127" s="520" t="s">
        <v>161</v>
      </c>
      <c r="M127" s="432"/>
      <c r="N127" s="432"/>
      <c r="O127" s="432"/>
      <c r="P127" s="24"/>
      <c r="Q127" s="23"/>
      <c r="R127" s="23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</row>
    <row r="128" spans="1:125" s="100" customFormat="1" ht="16.5" customHeight="1" x14ac:dyDescent="0.2">
      <c r="A128" s="33"/>
      <c r="B128" s="542" t="s">
        <v>51</v>
      </c>
      <c r="C128" s="546"/>
      <c r="D128" s="547"/>
      <c r="E128" s="524"/>
      <c r="F128" s="524"/>
      <c r="G128" s="519">
        <f t="shared" si="0"/>
        <v>0</v>
      </c>
      <c r="H128" s="524"/>
      <c r="I128" s="548"/>
      <c r="J128" s="524"/>
      <c r="K128" s="524"/>
      <c r="L128" s="527"/>
      <c r="M128" s="432"/>
      <c r="N128" s="432"/>
      <c r="O128" s="432"/>
      <c r="P128" s="24"/>
      <c r="Q128" s="23"/>
      <c r="R128" s="23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</row>
    <row r="129" spans="1:125" s="100" customFormat="1" ht="28.5" customHeight="1" x14ac:dyDescent="0.2">
      <c r="A129" s="28">
        <v>40</v>
      </c>
      <c r="B129" s="549" t="s">
        <v>162</v>
      </c>
      <c r="C129" s="541" t="s">
        <v>21</v>
      </c>
      <c r="D129" s="537">
        <v>3122</v>
      </c>
      <c r="E129" s="512" t="s">
        <v>160</v>
      </c>
      <c r="F129" s="550"/>
      <c r="G129" s="513">
        <f t="shared" si="0"/>
        <v>550000</v>
      </c>
      <c r="H129" s="551">
        <f>SUM(H130:H132)</f>
        <v>0</v>
      </c>
      <c r="I129" s="513">
        <f>SUM(I130:I132)</f>
        <v>550000</v>
      </c>
      <c r="J129" s="512">
        <f>SUM(J130:J132)</f>
        <v>0</v>
      </c>
      <c r="K129" s="512">
        <f>SUM(K131:K132)</f>
        <v>0</v>
      </c>
      <c r="L129" s="514"/>
      <c r="M129" s="432"/>
      <c r="N129" s="432"/>
      <c r="O129" s="432"/>
      <c r="P129" s="24"/>
      <c r="Q129" s="23"/>
      <c r="R129" s="23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</row>
    <row r="130" spans="1:125" s="100" customFormat="1" ht="17.100000000000001" customHeight="1" x14ac:dyDescent="0.2">
      <c r="A130" s="33"/>
      <c r="B130" s="515" t="s">
        <v>48</v>
      </c>
      <c r="C130" s="552"/>
      <c r="D130" s="553"/>
      <c r="E130" s="518"/>
      <c r="F130" s="554"/>
      <c r="G130" s="519">
        <f t="shared" si="0"/>
        <v>5000</v>
      </c>
      <c r="H130" s="555"/>
      <c r="I130" s="519">
        <v>5000</v>
      </c>
      <c r="J130" s="556"/>
      <c r="K130" s="518"/>
      <c r="L130" s="520"/>
      <c r="M130" s="432"/>
      <c r="N130" s="432"/>
      <c r="O130" s="432"/>
      <c r="P130" s="24"/>
      <c r="Q130" s="23"/>
      <c r="R130" s="23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</row>
    <row r="131" spans="1:125" s="100" customFormat="1" ht="17.100000000000001" customHeight="1" x14ac:dyDescent="0.2">
      <c r="A131" s="33"/>
      <c r="B131" s="557" t="s">
        <v>68</v>
      </c>
      <c r="C131" s="552"/>
      <c r="D131" s="553"/>
      <c r="E131" s="518"/>
      <c r="F131" s="554"/>
      <c r="G131" s="519">
        <f t="shared" si="0"/>
        <v>540000</v>
      </c>
      <c r="H131" s="555"/>
      <c r="I131" s="519">
        <v>540000</v>
      </c>
      <c r="J131" s="556"/>
      <c r="K131" s="518"/>
      <c r="L131" s="520" t="s">
        <v>46</v>
      </c>
      <c r="M131" s="432"/>
      <c r="N131" s="432"/>
      <c r="O131" s="432"/>
      <c r="P131" s="24"/>
      <c r="Q131" s="23"/>
      <c r="R131" s="23">
        <v>130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</row>
    <row r="132" spans="1:125" s="100" customFormat="1" ht="17.100000000000001" customHeight="1" x14ac:dyDescent="0.2">
      <c r="A132" s="83"/>
      <c r="B132" s="557" t="s">
        <v>51</v>
      </c>
      <c r="C132" s="552"/>
      <c r="D132" s="553"/>
      <c r="E132" s="518"/>
      <c r="F132" s="554"/>
      <c r="G132" s="519">
        <f t="shared" si="0"/>
        <v>5000</v>
      </c>
      <c r="H132" s="555"/>
      <c r="I132" s="519">
        <v>5000</v>
      </c>
      <c r="J132" s="556"/>
      <c r="K132" s="518"/>
      <c r="L132" s="527" t="s">
        <v>52</v>
      </c>
      <c r="M132" s="435"/>
      <c r="N132" s="435"/>
      <c r="O132" s="435"/>
      <c r="Q132" s="99"/>
      <c r="R132" s="99"/>
    </row>
    <row r="133" spans="1:125" s="100" customFormat="1" ht="47.25" x14ac:dyDescent="0.2">
      <c r="A133" s="3">
        <v>41</v>
      </c>
      <c r="B133" s="21" t="s">
        <v>422</v>
      </c>
      <c r="C133" s="101" t="s">
        <v>21</v>
      </c>
      <c r="D133" s="28">
        <v>3142</v>
      </c>
      <c r="E133" s="29" t="s">
        <v>45</v>
      </c>
      <c r="F133" s="29"/>
      <c r="G133" s="69">
        <f>H133+I133+J133+K133</f>
        <v>12000</v>
      </c>
      <c r="H133" s="69">
        <f>SUM(H135:H136)</f>
        <v>0</v>
      </c>
      <c r="I133" s="69">
        <f>SUM(I135:I136)</f>
        <v>0</v>
      </c>
      <c r="J133" s="69">
        <v>12000</v>
      </c>
      <c r="K133" s="69">
        <f>SUM(K135:K136)</f>
        <v>0</v>
      </c>
      <c r="L133" s="50" t="s">
        <v>399</v>
      </c>
      <c r="M133" s="435"/>
      <c r="N133" s="435"/>
      <c r="O133" s="435"/>
      <c r="R133" s="99"/>
    </row>
    <row r="134" spans="1:125" s="100" customFormat="1" ht="33" customHeight="1" x14ac:dyDescent="0.2">
      <c r="A134" s="33">
        <v>42</v>
      </c>
      <c r="B134" s="206" t="s">
        <v>136</v>
      </c>
      <c r="C134" s="101" t="s">
        <v>21</v>
      </c>
      <c r="D134" s="28">
        <v>3142</v>
      </c>
      <c r="E134" s="29" t="s">
        <v>45</v>
      </c>
      <c r="F134" s="29"/>
      <c r="G134" s="69">
        <f>G135+G136+G137</f>
        <v>400000</v>
      </c>
      <c r="H134" s="69">
        <f>SUM(H136:H137)</f>
        <v>0</v>
      </c>
      <c r="I134" s="69">
        <f>SUM(I136:I137)</f>
        <v>0</v>
      </c>
      <c r="J134" s="69">
        <f>J135+J136+J137</f>
        <v>400000</v>
      </c>
      <c r="K134" s="69">
        <f>SUM(K136:K137)</f>
        <v>0</v>
      </c>
      <c r="L134" s="50"/>
      <c r="M134" s="435"/>
      <c r="N134" s="435"/>
      <c r="O134" s="435"/>
      <c r="R134" s="99"/>
    </row>
    <row r="135" spans="1:125" s="100" customFormat="1" ht="17.100000000000001" customHeight="1" x14ac:dyDescent="0.2">
      <c r="A135" s="33"/>
      <c r="B135" s="557" t="s">
        <v>48</v>
      </c>
      <c r="C135" s="242"/>
      <c r="D135" s="33"/>
      <c r="E135" s="74"/>
      <c r="F135" s="74"/>
      <c r="G135" s="76">
        <v>10000</v>
      </c>
      <c r="H135" s="76"/>
      <c r="I135" s="76"/>
      <c r="J135" s="76">
        <v>10000</v>
      </c>
      <c r="K135" s="76"/>
      <c r="L135" s="53"/>
      <c r="M135" s="435"/>
      <c r="N135" s="435"/>
      <c r="O135" s="435"/>
      <c r="R135" s="99"/>
    </row>
    <row r="136" spans="1:125" s="9" customFormat="1" ht="17.100000000000001" customHeight="1" x14ac:dyDescent="0.3">
      <c r="A136" s="33"/>
      <c r="B136" s="92" t="s">
        <v>72</v>
      </c>
      <c r="C136" s="242"/>
      <c r="D136" s="33"/>
      <c r="E136" s="74"/>
      <c r="F136" s="74"/>
      <c r="G136" s="74">
        <f>SUM(H136:K136)</f>
        <v>382000</v>
      </c>
      <c r="H136" s="74"/>
      <c r="I136" s="74"/>
      <c r="J136" s="74">
        <v>382000</v>
      </c>
      <c r="K136" s="74"/>
      <c r="L136" s="53" t="s">
        <v>50</v>
      </c>
      <c r="M136" s="429"/>
      <c r="N136" s="429"/>
      <c r="O136" s="429"/>
      <c r="P136" s="7"/>
      <c r="Q136" s="15"/>
      <c r="R136" s="15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</row>
    <row r="137" spans="1:125" s="24" customFormat="1" ht="14.25" customHeight="1" x14ac:dyDescent="0.2">
      <c r="A137" s="83"/>
      <c r="B137" s="66" t="s">
        <v>51</v>
      </c>
      <c r="C137" s="243"/>
      <c r="D137" s="83"/>
      <c r="E137" s="64"/>
      <c r="F137" s="64"/>
      <c r="G137" s="64">
        <v>8000</v>
      </c>
      <c r="H137" s="64"/>
      <c r="I137" s="64"/>
      <c r="J137" s="64">
        <v>8000</v>
      </c>
      <c r="K137" s="64"/>
      <c r="L137" s="55" t="s">
        <v>52</v>
      </c>
      <c r="M137" s="432"/>
      <c r="N137" s="432"/>
      <c r="O137" s="432"/>
      <c r="Q137" s="23"/>
      <c r="R137" s="23"/>
    </row>
    <row r="138" spans="1:125" s="24" customFormat="1" ht="16.5" hidden="1" customHeight="1" x14ac:dyDescent="0.2">
      <c r="A138" s="3"/>
      <c r="B138" s="207"/>
      <c r="C138" s="227"/>
      <c r="D138" s="3"/>
      <c r="E138" s="6"/>
      <c r="F138" s="6"/>
      <c r="G138" s="6"/>
      <c r="H138" s="6"/>
      <c r="I138" s="6"/>
      <c r="J138" s="6"/>
      <c r="K138" s="6"/>
      <c r="L138" s="18"/>
      <c r="M138" s="432"/>
      <c r="N138" s="432"/>
      <c r="O138" s="432"/>
      <c r="Q138" s="23"/>
      <c r="R138" s="23"/>
    </row>
    <row r="139" spans="1:125" s="24" customFormat="1" ht="20.100000000000001" customHeight="1" x14ac:dyDescent="0.2">
      <c r="A139" s="33">
        <v>43</v>
      </c>
      <c r="B139" s="92" t="s">
        <v>70</v>
      </c>
      <c r="C139" s="93" t="s">
        <v>21</v>
      </c>
      <c r="D139" s="33">
        <v>3142</v>
      </c>
      <c r="E139" s="74" t="s">
        <v>139</v>
      </c>
      <c r="F139" s="74"/>
      <c r="G139" s="76">
        <f>SUM(G140:G142)</f>
        <v>200000</v>
      </c>
      <c r="H139" s="76">
        <f>SUM(H140:H142)</f>
        <v>36400</v>
      </c>
      <c r="I139" s="76">
        <f>SUM(I140:I142)</f>
        <v>102100</v>
      </c>
      <c r="J139" s="76">
        <f>SUM(J140:J142)</f>
        <v>61500</v>
      </c>
      <c r="K139" s="74">
        <f>SUM(K140:K142)</f>
        <v>0</v>
      </c>
      <c r="L139" s="53"/>
      <c r="M139" s="432"/>
      <c r="N139" s="432"/>
      <c r="O139" s="432"/>
      <c r="Q139" s="23"/>
      <c r="R139" s="23"/>
    </row>
    <row r="140" spans="1:125" s="24" customFormat="1" ht="17.100000000000001" customHeight="1" x14ac:dyDescent="0.2">
      <c r="A140" s="33"/>
      <c r="B140" s="92" t="s">
        <v>71</v>
      </c>
      <c r="C140" s="93"/>
      <c r="D140" s="33"/>
      <c r="E140" s="74"/>
      <c r="F140" s="103"/>
      <c r="G140" s="74">
        <f>SUM(H140:K140)</f>
        <v>51000</v>
      </c>
      <c r="H140" s="74">
        <v>15000</v>
      </c>
      <c r="I140" s="74">
        <v>36000</v>
      </c>
      <c r="J140" s="74"/>
      <c r="K140" s="74"/>
      <c r="L140" s="53"/>
      <c r="M140" s="432"/>
      <c r="N140" s="439"/>
      <c r="O140" s="432"/>
      <c r="Q140" s="23"/>
      <c r="R140" s="23"/>
    </row>
    <row r="141" spans="1:125" s="24" customFormat="1" ht="17.100000000000001" customHeight="1" x14ac:dyDescent="0.2">
      <c r="A141" s="33"/>
      <c r="B141" s="92" t="s">
        <v>72</v>
      </c>
      <c r="C141" s="93"/>
      <c r="D141" s="33"/>
      <c r="E141" s="74"/>
      <c r="F141" s="74"/>
      <c r="G141" s="74">
        <f>SUM(H141:K141)</f>
        <v>145000</v>
      </c>
      <c r="H141" s="74">
        <v>21400</v>
      </c>
      <c r="I141" s="74">
        <v>65000</v>
      </c>
      <c r="J141" s="74">
        <v>58600</v>
      </c>
      <c r="K141" s="74"/>
      <c r="L141" s="53" t="s">
        <v>60</v>
      </c>
      <c r="M141" s="432"/>
      <c r="N141" s="439"/>
      <c r="O141" s="432"/>
      <c r="Q141" s="23"/>
      <c r="R141" s="23"/>
    </row>
    <row r="142" spans="1:125" s="24" customFormat="1" ht="17.100000000000001" customHeight="1" x14ac:dyDescent="0.2">
      <c r="A142" s="33"/>
      <c r="B142" s="51" t="s">
        <v>51</v>
      </c>
      <c r="C142" s="93"/>
      <c r="D142" s="33"/>
      <c r="E142" s="74"/>
      <c r="F142" s="74"/>
      <c r="G142" s="74">
        <f>SUM(H142:K142)</f>
        <v>4000</v>
      </c>
      <c r="H142" s="74"/>
      <c r="I142" s="74">
        <v>1100</v>
      </c>
      <c r="J142" s="74">
        <v>2900</v>
      </c>
      <c r="K142" s="74"/>
      <c r="L142" s="53" t="s">
        <v>52</v>
      </c>
      <c r="M142" s="435"/>
      <c r="N142" s="435"/>
      <c r="O142" s="435"/>
      <c r="P142" s="100"/>
      <c r="Q142" s="23"/>
      <c r="R142" s="23"/>
    </row>
    <row r="143" spans="1:125" s="24" customFormat="1" ht="35.1" customHeight="1" x14ac:dyDescent="0.2">
      <c r="A143" s="28">
        <v>44</v>
      </c>
      <c r="B143" s="116" t="s">
        <v>112</v>
      </c>
      <c r="C143" s="86">
        <v>150101</v>
      </c>
      <c r="D143" s="86">
        <v>3142</v>
      </c>
      <c r="E143" s="29"/>
      <c r="F143" s="68"/>
      <c r="G143" s="69">
        <f>SUM(G144:G146)</f>
        <v>50000</v>
      </c>
      <c r="H143" s="107">
        <f>SUM(H144:H146)</f>
        <v>0</v>
      </c>
      <c r="I143" s="107">
        <f>SUM(I144:I146)</f>
        <v>0</v>
      </c>
      <c r="J143" s="107">
        <f>SUM(J144:J146)</f>
        <v>50000</v>
      </c>
      <c r="K143" s="107">
        <f>SUM(K144:K146)</f>
        <v>0</v>
      </c>
      <c r="L143" s="50"/>
      <c r="M143" s="435">
        <v>100000</v>
      </c>
      <c r="N143" s="435">
        <v>50000</v>
      </c>
      <c r="O143" s="435"/>
      <c r="P143" s="100"/>
      <c r="Q143" s="23"/>
      <c r="R143" s="23"/>
    </row>
    <row r="144" spans="1:125" s="24" customFormat="1" ht="17.100000000000001" customHeight="1" x14ac:dyDescent="0.2">
      <c r="A144" s="109"/>
      <c r="B144" s="51" t="s">
        <v>48</v>
      </c>
      <c r="C144" s="87"/>
      <c r="D144" s="87"/>
      <c r="E144" s="110"/>
      <c r="F144" s="75"/>
      <c r="G144" s="74">
        <f>SUM(H144:K144)</f>
        <v>0</v>
      </c>
      <c r="H144" s="77"/>
      <c r="I144" s="74"/>
      <c r="J144" s="82"/>
      <c r="K144" s="82"/>
      <c r="L144" s="53"/>
      <c r="M144" s="435"/>
      <c r="N144" s="435"/>
      <c r="O144" s="435"/>
      <c r="P144" s="100"/>
      <c r="Q144" s="23"/>
      <c r="R144" s="23"/>
    </row>
    <row r="145" spans="1:18" s="24" customFormat="1" ht="17.100000000000001" customHeight="1" x14ac:dyDescent="0.2">
      <c r="A145" s="109"/>
      <c r="B145" s="51" t="s">
        <v>72</v>
      </c>
      <c r="C145" s="87"/>
      <c r="D145" s="87"/>
      <c r="E145" s="110"/>
      <c r="F145" s="75"/>
      <c r="G145" s="74">
        <f>SUM(H145:K145)</f>
        <v>50000</v>
      </c>
      <c r="H145" s="77"/>
      <c r="I145" s="74"/>
      <c r="J145" s="82">
        <v>50000</v>
      </c>
      <c r="K145" s="82"/>
      <c r="L145" s="53" t="s">
        <v>46</v>
      </c>
      <c r="M145" s="435"/>
      <c r="N145" s="435"/>
      <c r="O145" s="435"/>
      <c r="P145" s="100"/>
      <c r="Q145" s="23"/>
      <c r="R145" s="23"/>
    </row>
    <row r="146" spans="1:18" s="24" customFormat="1" ht="17.100000000000001" customHeight="1" x14ac:dyDescent="0.2">
      <c r="A146" s="112"/>
      <c r="B146" s="54" t="s">
        <v>51</v>
      </c>
      <c r="C146" s="89"/>
      <c r="D146" s="89"/>
      <c r="E146" s="113"/>
      <c r="F146" s="84"/>
      <c r="G146" s="64">
        <f>SUM(H146:K146)</f>
        <v>0</v>
      </c>
      <c r="H146" s="91"/>
      <c r="I146" s="64"/>
      <c r="J146" s="85"/>
      <c r="K146" s="85"/>
      <c r="L146" s="55" t="s">
        <v>52</v>
      </c>
      <c r="M146" s="435"/>
      <c r="N146" s="435"/>
      <c r="O146" s="435"/>
      <c r="P146" s="100"/>
      <c r="Q146" s="23"/>
      <c r="R146" s="23"/>
    </row>
    <row r="147" spans="1:18" s="24" customFormat="1" ht="54.95" customHeight="1" x14ac:dyDescent="0.2">
      <c r="A147" s="3">
        <v>45</v>
      </c>
      <c r="B147" s="509" t="s">
        <v>182</v>
      </c>
      <c r="C147" s="558" t="s">
        <v>21</v>
      </c>
      <c r="D147" s="559">
        <v>3142</v>
      </c>
      <c r="E147" s="532">
        <v>33100</v>
      </c>
      <c r="F147" s="560"/>
      <c r="G147" s="533">
        <f>I147</f>
        <v>28100</v>
      </c>
      <c r="H147" s="561">
        <v>0</v>
      </c>
      <c r="I147" s="533">
        <v>28100</v>
      </c>
      <c r="J147" s="562"/>
      <c r="K147" s="532">
        <v>0</v>
      </c>
      <c r="L147" s="534" t="s">
        <v>408</v>
      </c>
      <c r="M147" s="435">
        <v>33100</v>
      </c>
      <c r="N147" s="435">
        <v>5000</v>
      </c>
      <c r="O147" s="435"/>
      <c r="P147" s="100"/>
      <c r="Q147" s="23"/>
      <c r="R147" s="23"/>
    </row>
    <row r="148" spans="1:18" s="24" customFormat="1" ht="54.95" customHeight="1" x14ac:dyDescent="0.2">
      <c r="A148" s="3">
        <v>46</v>
      </c>
      <c r="B148" s="509" t="s">
        <v>398</v>
      </c>
      <c r="C148" s="558" t="s">
        <v>21</v>
      </c>
      <c r="D148" s="559">
        <v>3142</v>
      </c>
      <c r="E148" s="532"/>
      <c r="F148" s="560"/>
      <c r="G148" s="533">
        <v>100000</v>
      </c>
      <c r="H148" s="561">
        <v>0</v>
      </c>
      <c r="I148" s="533"/>
      <c r="J148" s="562">
        <v>55000</v>
      </c>
      <c r="K148" s="562">
        <v>45000</v>
      </c>
      <c r="L148" s="534" t="s">
        <v>277</v>
      </c>
      <c r="M148" s="435"/>
      <c r="N148" s="435"/>
      <c r="O148" s="435"/>
      <c r="P148" s="100"/>
      <c r="Q148" s="23"/>
      <c r="R148" s="23"/>
    </row>
    <row r="149" spans="1:18" s="24" customFormat="1" ht="33" customHeight="1" x14ac:dyDescent="0.2">
      <c r="A149" s="28">
        <v>47</v>
      </c>
      <c r="B149" s="116" t="s">
        <v>129</v>
      </c>
      <c r="C149" s="48" t="s">
        <v>24</v>
      </c>
      <c r="D149" s="86">
        <v>3132</v>
      </c>
      <c r="E149" s="29"/>
      <c r="F149" s="68"/>
      <c r="G149" s="69">
        <f>SUM(G150:G152)</f>
        <v>4000</v>
      </c>
      <c r="H149" s="70">
        <f>SUM(H150:H152)</f>
        <v>0</v>
      </c>
      <c r="I149" s="70">
        <f>SUM(I150:I152)</f>
        <v>0</v>
      </c>
      <c r="J149" s="98"/>
      <c r="K149" s="98">
        <f>K150+K151+K152</f>
        <v>4000</v>
      </c>
      <c r="L149" s="50"/>
      <c r="M149" s="446"/>
      <c r="N149" s="446"/>
      <c r="O149" s="432"/>
      <c r="Q149" s="23"/>
      <c r="R149" s="23"/>
    </row>
    <row r="150" spans="1:18" s="24" customFormat="1" ht="17.100000000000001" customHeight="1" x14ac:dyDescent="0.2">
      <c r="A150" s="33"/>
      <c r="B150" s="51" t="s">
        <v>48</v>
      </c>
      <c r="C150" s="93"/>
      <c r="D150" s="87" t="s">
        <v>73</v>
      </c>
      <c r="E150" s="74"/>
      <c r="F150" s="120"/>
      <c r="G150" s="74">
        <f>SUM(H150:K150)</f>
        <v>4000</v>
      </c>
      <c r="H150" s="77"/>
      <c r="I150" s="75"/>
      <c r="J150" s="75">
        <v>0</v>
      </c>
      <c r="K150" s="74">
        <v>4000</v>
      </c>
      <c r="L150" s="53"/>
      <c r="M150" s="432"/>
      <c r="N150" s="432"/>
      <c r="O150" s="432"/>
      <c r="Q150" s="23"/>
      <c r="R150" s="23"/>
    </row>
    <row r="151" spans="1:18" s="47" customFormat="1" ht="17.100000000000001" customHeight="1" x14ac:dyDescent="0.2">
      <c r="A151" s="33"/>
      <c r="B151" s="51" t="s">
        <v>49</v>
      </c>
      <c r="C151" s="93"/>
      <c r="D151" s="87"/>
      <c r="E151" s="74"/>
      <c r="F151" s="120"/>
      <c r="G151" s="74">
        <f>SUM(H151:K151)</f>
        <v>0</v>
      </c>
      <c r="H151" s="75"/>
      <c r="I151" s="75"/>
      <c r="J151" s="75">
        <v>0</v>
      </c>
      <c r="K151" s="74"/>
      <c r="L151" s="53" t="s">
        <v>46</v>
      </c>
      <c r="M151" s="436"/>
      <c r="N151" s="436"/>
      <c r="O151" s="436"/>
      <c r="Q151" s="46"/>
      <c r="R151" s="46"/>
    </row>
    <row r="152" spans="1:18" s="24" customFormat="1" ht="17.100000000000001" customHeight="1" x14ac:dyDescent="0.2">
      <c r="A152" s="33"/>
      <c r="B152" s="54" t="s">
        <v>51</v>
      </c>
      <c r="C152" s="94"/>
      <c r="D152" s="89"/>
      <c r="E152" s="64"/>
      <c r="F152" s="65"/>
      <c r="G152" s="64">
        <f>SUM(H152:K152)</f>
        <v>0</v>
      </c>
      <c r="H152" s="84"/>
      <c r="I152" s="84"/>
      <c r="J152" s="84">
        <v>0</v>
      </c>
      <c r="K152" s="64"/>
      <c r="L152" s="55" t="s">
        <v>52</v>
      </c>
      <c r="M152" s="432"/>
      <c r="N152" s="432"/>
      <c r="O152" s="432"/>
      <c r="Q152" s="23"/>
      <c r="R152" s="23"/>
    </row>
    <row r="153" spans="1:18" s="24" customFormat="1" ht="39.950000000000003" customHeight="1" x14ac:dyDescent="0.2">
      <c r="A153" s="28">
        <v>48</v>
      </c>
      <c r="B153" s="679" t="s">
        <v>201</v>
      </c>
      <c r="C153" s="48" t="s">
        <v>24</v>
      </c>
      <c r="D153" s="149">
        <v>3132</v>
      </c>
      <c r="E153" s="29" t="s">
        <v>179</v>
      </c>
      <c r="F153" s="394"/>
      <c r="G153" s="680">
        <f>H153+I153+J153+K153</f>
        <v>620000</v>
      </c>
      <c r="H153" s="70">
        <f>SUM(H154:H156)</f>
        <v>0</v>
      </c>
      <c r="I153" s="98"/>
      <c r="J153" s="98"/>
      <c r="K153" s="672">
        <v>620000</v>
      </c>
      <c r="L153" s="50"/>
      <c r="M153" s="432">
        <v>0</v>
      </c>
      <c r="N153" s="432"/>
      <c r="O153" s="660">
        <v>620000</v>
      </c>
      <c r="Q153" s="23"/>
      <c r="R153" s="23"/>
    </row>
    <row r="154" spans="1:18" s="24" customFormat="1" ht="39.950000000000003" customHeight="1" x14ac:dyDescent="0.2">
      <c r="A154" s="28">
        <v>49</v>
      </c>
      <c r="B154" s="510" t="s">
        <v>286</v>
      </c>
      <c r="C154" s="48" t="s">
        <v>24</v>
      </c>
      <c r="D154" s="149">
        <v>3132</v>
      </c>
      <c r="E154" s="29" t="s">
        <v>179</v>
      </c>
      <c r="F154" s="394"/>
      <c r="G154" s="69">
        <f>SUM(G155:G157)</f>
        <v>1500000</v>
      </c>
      <c r="H154" s="70">
        <f>SUM(H155:H157)</f>
        <v>0</v>
      </c>
      <c r="I154" s="98">
        <f>SUM(I155:I157)</f>
        <v>450000</v>
      </c>
      <c r="J154" s="98">
        <f>SUM(J155:J157)</f>
        <v>1050000</v>
      </c>
      <c r="K154" s="70">
        <f>SUM(K155:K157)</f>
        <v>0</v>
      </c>
      <c r="L154" s="50"/>
      <c r="M154" s="432"/>
      <c r="N154" s="432"/>
      <c r="O154" s="432"/>
      <c r="Q154" s="23"/>
      <c r="R154" s="23"/>
    </row>
    <row r="155" spans="1:18" s="24" customFormat="1" ht="17.100000000000001" customHeight="1" x14ac:dyDescent="0.2">
      <c r="A155" s="33"/>
      <c r="B155" s="325" t="s">
        <v>48</v>
      </c>
      <c r="C155" s="93"/>
      <c r="D155" s="285" t="s">
        <v>73</v>
      </c>
      <c r="E155" s="74"/>
      <c r="F155" s="395"/>
      <c r="G155" s="74">
        <f>SUM(H155:K155)</f>
        <v>35000</v>
      </c>
      <c r="H155" s="77"/>
      <c r="I155" s="75">
        <v>35000</v>
      </c>
      <c r="J155" s="75"/>
      <c r="K155" s="74"/>
      <c r="L155" s="53"/>
      <c r="M155" s="432"/>
      <c r="N155" s="432"/>
      <c r="O155" s="432"/>
      <c r="Q155" s="23"/>
      <c r="R155" s="23"/>
    </row>
    <row r="156" spans="1:18" s="24" customFormat="1" ht="17.100000000000001" customHeight="1" x14ac:dyDescent="0.2">
      <c r="A156" s="33"/>
      <c r="B156" s="325" t="s">
        <v>49</v>
      </c>
      <c r="C156" s="93"/>
      <c r="D156" s="285"/>
      <c r="E156" s="74"/>
      <c r="F156" s="395"/>
      <c r="G156" s="74">
        <f>SUM(H156:K156)</f>
        <v>1455000</v>
      </c>
      <c r="H156" s="75"/>
      <c r="I156" s="75">
        <v>415000</v>
      </c>
      <c r="J156" s="75">
        <v>1040000</v>
      </c>
      <c r="K156" s="74"/>
      <c r="L156" s="53" t="s">
        <v>390</v>
      </c>
      <c r="M156" s="432"/>
      <c r="N156" s="432"/>
      <c r="O156" s="432"/>
      <c r="Q156" s="23"/>
      <c r="R156" s="23"/>
    </row>
    <row r="157" spans="1:18" s="24" customFormat="1" ht="17.100000000000001" customHeight="1" x14ac:dyDescent="0.2">
      <c r="A157" s="83"/>
      <c r="B157" s="521" t="s">
        <v>51</v>
      </c>
      <c r="C157" s="94"/>
      <c r="D157" s="288"/>
      <c r="E157" s="64"/>
      <c r="F157" s="396"/>
      <c r="G157" s="64">
        <f>SUM(H157:K157)</f>
        <v>10000</v>
      </c>
      <c r="H157" s="84"/>
      <c r="I157" s="84"/>
      <c r="J157" s="84">
        <v>10000</v>
      </c>
      <c r="K157" s="64"/>
      <c r="L157" s="55" t="s">
        <v>52</v>
      </c>
      <c r="M157" s="432"/>
      <c r="N157" s="432"/>
      <c r="O157" s="432"/>
      <c r="Q157" s="23"/>
      <c r="R157" s="23"/>
    </row>
    <row r="158" spans="1:18" s="128" customFormat="1" x14ac:dyDescent="0.2">
      <c r="A158" s="121"/>
      <c r="B158" s="122" t="s">
        <v>74</v>
      </c>
      <c r="C158" s="121"/>
      <c r="D158" s="121"/>
      <c r="E158" s="123"/>
      <c r="F158" s="123"/>
      <c r="G158" s="124">
        <f>G38+G39+G40+G41+G42+G46+G50+G51+G55+G59+G60+G61+G62+G63+G67+G68+G72+G76+G77+G81+G82+G86+G87+G88+G89+G90+G91+G92+G96+G100+G101+G105+G109+G113+G117+G121+G125+G126+G129+G133+G134+G139+G143+G147+G148+G149+G153+G154</f>
        <v>42934733</v>
      </c>
      <c r="H158" s="124">
        <f>H38+H39+H40+H41+H42+H46+H50+H51+H55+H59+H60+H61+H62+H63+H67+H68+H72+H76+H77+H81+H82+H86+H87+H88+H89+H90+H91+H92+H96+H100+H101+H105+H109+H113+H117+H121+H125+H126+H129+H133+H134+H139+H143+H147+H148+H149+H153+H154</f>
        <v>1193500</v>
      </c>
      <c r="I158" s="124">
        <f>I38+I39+I40+I41+I42+I46+I50+I51+I55+I59+I60+I61+I62+I63+I67+I68+I72+I76+I77+I81+I82+I86+I87+I88+I89+I90+I91+I92+I96+I100+I101+I105+I109+I113+I117+I121+I125+I126+I129+I133+I134+I139+I143+I147+I148+I149+I153+I154</f>
        <v>4732528</v>
      </c>
      <c r="J158" s="124">
        <f>J38+J39+J40+J41+J42+J46+J50+J51+J55+J59+J60+J61+J62+J63+J67+J68+J72+J76+J77+J81+J82+J86+J87+J88+J89+J90+J91+J92+J96+J100+J101+J105+J109+J113+J117+J121+J125+J126+J129+J133+J134+J139+J143+J147+J148+J149+J153+J154</f>
        <v>9791050</v>
      </c>
      <c r="K158" s="124">
        <f>K38+K39+K40+K41+K42+K46+K50+K51+K55+K59+K60+K61+K62+K63+K67+K68+K72+K76+K77+K81+K82+K86+K87+K88+K89+K90+K91+K92+K96+K100+K101+K105+K109+K113+K117+K121+K125+K126+K129+K133+K134+K139+K143+K147+K148+K149+K153+K154</f>
        <v>27217655</v>
      </c>
      <c r="L158" s="125"/>
      <c r="M158" s="440"/>
      <c r="N158" s="440"/>
      <c r="O158" s="440"/>
      <c r="Q158" s="127"/>
      <c r="R158" s="127"/>
    </row>
    <row r="159" spans="1:18" s="24" customFormat="1" ht="18.95" customHeight="1" x14ac:dyDescent="0.2">
      <c r="A159" s="40"/>
      <c r="B159" s="21" t="s">
        <v>47</v>
      </c>
      <c r="C159" s="3"/>
      <c r="D159" s="3"/>
      <c r="E159" s="60"/>
      <c r="F159" s="60"/>
      <c r="G159" s="126">
        <f>G157+G152+G146+G142+G137++G124+G120+G85+G80+G71+G66+G54+G49+G45+G132+G58</f>
        <v>103000</v>
      </c>
      <c r="H159" s="126">
        <f>H157+H152+H146+H142+H137++H124+H120+H85+H80+H71+H66+H54+H49+H45+H132+H58</f>
        <v>4700</v>
      </c>
      <c r="I159" s="126">
        <f>I157+I152+I146+I142+I137++I124+I120+I85+I80+I71+I66+I54+I49+I45+I132+I58</f>
        <v>22100</v>
      </c>
      <c r="J159" s="126">
        <f>J157+J152+J146+J142+J137++J124+J120+J85+J80+J71+J66+J54+J49+J45+J132+J58</f>
        <v>65900</v>
      </c>
      <c r="K159" s="126">
        <f>K157+K152+K146+K142+K137++K124+K120+K85+K80+K71+K66+K54+K49+K45+K132+K58</f>
        <v>10300</v>
      </c>
      <c r="L159" s="18"/>
      <c r="M159" s="432"/>
      <c r="N159" s="432"/>
      <c r="O159" s="432"/>
      <c r="Q159" s="23"/>
      <c r="R159" s="23"/>
    </row>
    <row r="160" spans="1:18" s="24" customFormat="1" ht="27.95" customHeight="1" x14ac:dyDescent="0.2">
      <c r="A160" s="739" t="s">
        <v>14</v>
      </c>
      <c r="B160" s="740"/>
      <c r="C160" s="740"/>
      <c r="D160" s="740"/>
      <c r="E160" s="740"/>
      <c r="F160" s="740"/>
      <c r="G160" s="740"/>
      <c r="H160" s="740"/>
      <c r="I160" s="740"/>
      <c r="J160" s="740"/>
      <c r="K160" s="740"/>
      <c r="L160" s="741"/>
      <c r="M160" s="432"/>
      <c r="N160" s="432"/>
      <c r="O160" s="432"/>
      <c r="Q160" s="23"/>
      <c r="R160" s="23"/>
    </row>
    <row r="161" spans="1:18" s="24" customFormat="1" ht="39.950000000000003" customHeight="1" x14ac:dyDescent="0.2">
      <c r="A161" s="3">
        <v>1</v>
      </c>
      <c r="B161" s="207" t="s">
        <v>16</v>
      </c>
      <c r="C161" s="102" t="s">
        <v>15</v>
      </c>
      <c r="D161" s="72">
        <v>3132</v>
      </c>
      <c r="E161" s="239" t="s">
        <v>128</v>
      </c>
      <c r="F161" s="253"/>
      <c r="G161" s="44">
        <f>SUM(H161:K161)</f>
        <v>100000</v>
      </c>
      <c r="H161" s="256">
        <v>30900</v>
      </c>
      <c r="I161" s="44">
        <v>43100</v>
      </c>
      <c r="J161" s="256">
        <v>26000</v>
      </c>
      <c r="K161" s="60">
        <v>0</v>
      </c>
      <c r="L161" s="152" t="s">
        <v>91</v>
      </c>
      <c r="M161" s="432"/>
      <c r="N161" s="432"/>
      <c r="O161" s="432"/>
      <c r="Q161" s="23"/>
      <c r="R161" s="23"/>
    </row>
    <row r="162" spans="1:18" s="24" customFormat="1" ht="63" x14ac:dyDescent="0.2">
      <c r="A162" s="3">
        <v>2</v>
      </c>
      <c r="B162" s="21" t="s">
        <v>745</v>
      </c>
      <c r="C162" s="102" t="s">
        <v>15</v>
      </c>
      <c r="D162" s="72">
        <v>3132</v>
      </c>
      <c r="E162" s="60"/>
      <c r="F162" s="60"/>
      <c r="G162" s="44">
        <f>SUM(H162:K162)</f>
        <v>60000</v>
      </c>
      <c r="H162" s="44"/>
      <c r="I162" s="44">
        <v>14000</v>
      </c>
      <c r="J162" s="44">
        <v>46000</v>
      </c>
      <c r="K162" s="60">
        <v>0</v>
      </c>
      <c r="L162" s="18" t="s">
        <v>57</v>
      </c>
      <c r="M162" s="432"/>
      <c r="N162" s="432"/>
      <c r="O162" s="432"/>
      <c r="Q162" s="23"/>
      <c r="R162" s="23"/>
    </row>
    <row r="163" spans="1:18" s="24" customFormat="1" ht="27.95" customHeight="1" x14ac:dyDescent="0.2">
      <c r="A163" s="78">
        <v>3</v>
      </c>
      <c r="B163" s="205" t="s">
        <v>772</v>
      </c>
      <c r="C163" s="48" t="s">
        <v>15</v>
      </c>
      <c r="D163" s="86">
        <v>3132</v>
      </c>
      <c r="E163" s="30"/>
      <c r="F163" s="134"/>
      <c r="G163" s="31">
        <f>SUM(G164:G165)</f>
        <v>1500000</v>
      </c>
      <c r="H163" s="31">
        <f>SUM(H164:H165)</f>
        <v>155500</v>
      </c>
      <c r="I163" s="31">
        <f>SUM(I164:I165)</f>
        <v>1344500</v>
      </c>
      <c r="J163" s="31">
        <f>SUM(J164:J165)</f>
        <v>0</v>
      </c>
      <c r="K163" s="30">
        <f>SUM(K164:K165)</f>
        <v>0</v>
      </c>
      <c r="L163" s="50"/>
      <c r="M163" s="432"/>
      <c r="N163" s="432"/>
      <c r="O163" s="432"/>
      <c r="Q163" s="23"/>
      <c r="R163" s="23"/>
    </row>
    <row r="164" spans="1:18" s="24" customFormat="1" ht="17.100000000000001" customHeight="1" x14ac:dyDescent="0.2">
      <c r="A164" s="80"/>
      <c r="B164" s="51" t="s">
        <v>49</v>
      </c>
      <c r="C164" s="93"/>
      <c r="D164" s="63"/>
      <c r="E164" s="385">
        <v>1461808.4</v>
      </c>
      <c r="F164" s="386"/>
      <c r="G164" s="52">
        <f>SUM(H164:K164)</f>
        <v>1484000</v>
      </c>
      <c r="H164" s="52">
        <v>155500</v>
      </c>
      <c r="I164" s="52">
        <v>1328500</v>
      </c>
      <c r="J164" s="52"/>
      <c r="K164" s="52"/>
      <c r="L164" s="111" t="s">
        <v>262</v>
      </c>
      <c r="M164" s="446"/>
      <c r="N164" s="446"/>
      <c r="O164" s="446"/>
      <c r="Q164" s="23"/>
      <c r="R164" s="23"/>
    </row>
    <row r="165" spans="1:18" s="24" customFormat="1" ht="17.100000000000001" customHeight="1" x14ac:dyDescent="0.2">
      <c r="A165" s="96"/>
      <c r="B165" s="54" t="s">
        <v>51</v>
      </c>
      <c r="C165" s="94"/>
      <c r="D165" s="131"/>
      <c r="E165" s="56"/>
      <c r="F165" s="133"/>
      <c r="G165" s="56">
        <f>SUM(H165:K165)</f>
        <v>16000</v>
      </c>
      <c r="H165" s="56"/>
      <c r="I165" s="56">
        <v>16000</v>
      </c>
      <c r="J165" s="133"/>
      <c r="K165" s="132"/>
      <c r="L165" s="55" t="s">
        <v>52</v>
      </c>
      <c r="M165" s="446"/>
      <c r="N165" s="446"/>
      <c r="O165" s="446"/>
      <c r="Q165" s="23"/>
      <c r="R165" s="23"/>
    </row>
    <row r="166" spans="1:18" s="24" customFormat="1" ht="33" customHeight="1" x14ac:dyDescent="0.2">
      <c r="A166" s="78">
        <v>4</v>
      </c>
      <c r="B166" s="205" t="s">
        <v>773</v>
      </c>
      <c r="C166" s="48" t="s">
        <v>15</v>
      </c>
      <c r="D166" s="86">
        <v>3132</v>
      </c>
      <c r="E166" s="30"/>
      <c r="F166" s="134"/>
      <c r="G166" s="31">
        <f>SUM(G167:G168)</f>
        <v>1500000</v>
      </c>
      <c r="H166" s="31">
        <f>SUM(H167:H168)</f>
        <v>0</v>
      </c>
      <c r="I166" s="31">
        <f>SUM(I167:I168)</f>
        <v>600000</v>
      </c>
      <c r="J166" s="31">
        <f>SUM(J167:J168)</f>
        <v>900000</v>
      </c>
      <c r="K166" s="30">
        <f>SUM(K167:K168)</f>
        <v>0</v>
      </c>
      <c r="L166" s="50"/>
      <c r="M166" s="446"/>
      <c r="N166" s="446"/>
      <c r="O166" s="446"/>
      <c r="Q166" s="23"/>
      <c r="R166" s="23"/>
    </row>
    <row r="167" spans="1:18" s="24" customFormat="1" ht="17.100000000000001" customHeight="1" x14ac:dyDescent="0.2">
      <c r="A167" s="80"/>
      <c r="B167" s="51" t="s">
        <v>49</v>
      </c>
      <c r="C167" s="93"/>
      <c r="D167" s="63"/>
      <c r="E167" s="385">
        <v>984829.2</v>
      </c>
      <c r="F167" s="386"/>
      <c r="G167" s="52">
        <f>SUM(H167:K167)</f>
        <v>1490000</v>
      </c>
      <c r="H167" s="52"/>
      <c r="I167" s="52">
        <v>592500</v>
      </c>
      <c r="J167" s="52">
        <v>897500</v>
      </c>
      <c r="K167" s="52"/>
      <c r="L167" s="111" t="s">
        <v>262</v>
      </c>
      <c r="M167" s="446"/>
      <c r="N167" s="446"/>
      <c r="O167" s="446"/>
      <c r="Q167" s="23"/>
      <c r="R167" s="23"/>
    </row>
    <row r="168" spans="1:18" s="24" customFormat="1" ht="17.100000000000001" customHeight="1" x14ac:dyDescent="0.2">
      <c r="A168" s="96"/>
      <c r="B168" s="54" t="s">
        <v>51</v>
      </c>
      <c r="C168" s="94"/>
      <c r="D168" s="131"/>
      <c r="E168" s="56"/>
      <c r="F168" s="133"/>
      <c r="G168" s="56">
        <f>SUM(H168:K168)</f>
        <v>10000</v>
      </c>
      <c r="H168" s="56"/>
      <c r="I168" s="56">
        <v>7500</v>
      </c>
      <c r="J168" s="133">
        <v>2500</v>
      </c>
      <c r="K168" s="132"/>
      <c r="L168" s="55" t="s">
        <v>52</v>
      </c>
      <c r="M168" s="446"/>
      <c r="N168" s="446"/>
      <c r="O168" s="446"/>
      <c r="Q168" s="23"/>
      <c r="R168" s="23"/>
    </row>
    <row r="169" spans="1:18" s="47" customFormat="1" ht="35.1" customHeight="1" x14ac:dyDescent="0.2">
      <c r="A169" s="28">
        <v>5</v>
      </c>
      <c r="B169" s="116" t="s">
        <v>774</v>
      </c>
      <c r="C169" s="48" t="s">
        <v>15</v>
      </c>
      <c r="D169" s="86">
        <v>3132</v>
      </c>
      <c r="E169" s="30"/>
      <c r="F169" s="134"/>
      <c r="G169" s="31">
        <f>SUM(G170:G171)</f>
        <v>429600</v>
      </c>
      <c r="H169" s="31">
        <f>SUM(H170:H171)</f>
        <v>147600</v>
      </c>
      <c r="I169" s="31">
        <f>SUM(I170:I171)</f>
        <v>282000</v>
      </c>
      <c r="J169" s="30">
        <f>SUM(J170:J171)</f>
        <v>0</v>
      </c>
      <c r="K169" s="30">
        <f>SUM(K170:K171)</f>
        <v>0</v>
      </c>
      <c r="L169" s="50"/>
      <c r="M169" s="618"/>
      <c r="N169" s="618"/>
      <c r="O169" s="618"/>
      <c r="Q169" s="46"/>
      <c r="R169" s="46"/>
    </row>
    <row r="170" spans="1:18" s="47" customFormat="1" ht="17.100000000000001" customHeight="1" x14ac:dyDescent="0.2">
      <c r="A170" s="33"/>
      <c r="B170" s="51" t="s">
        <v>49</v>
      </c>
      <c r="C170" s="93"/>
      <c r="D170" s="33"/>
      <c r="E170" s="385">
        <v>420640</v>
      </c>
      <c r="F170" s="385"/>
      <c r="G170" s="52">
        <f>SUM(H170:K170)</f>
        <v>421600</v>
      </c>
      <c r="H170" s="52">
        <v>147600</v>
      </c>
      <c r="I170" s="52">
        <v>274000</v>
      </c>
      <c r="J170" s="52"/>
      <c r="K170" s="52"/>
      <c r="L170" s="111" t="s">
        <v>264</v>
      </c>
      <c r="M170" s="618"/>
      <c r="N170" s="618"/>
      <c r="O170" s="618"/>
      <c r="Q170" s="46"/>
      <c r="R170" s="46"/>
    </row>
    <row r="171" spans="1:18" s="47" customFormat="1" ht="17.100000000000001" customHeight="1" x14ac:dyDescent="0.2">
      <c r="A171" s="83"/>
      <c r="B171" s="54" t="s">
        <v>51</v>
      </c>
      <c r="C171" s="94"/>
      <c r="D171" s="83"/>
      <c r="E171" s="56"/>
      <c r="F171" s="56"/>
      <c r="G171" s="52">
        <f>SUM(H171:K171)</f>
        <v>8000</v>
      </c>
      <c r="H171" s="56"/>
      <c r="I171" s="56">
        <v>8000</v>
      </c>
      <c r="J171" s="56"/>
      <c r="K171" s="56"/>
      <c r="L171" s="55" t="s">
        <v>52</v>
      </c>
      <c r="M171" s="618"/>
      <c r="N171" s="618"/>
      <c r="O171" s="618"/>
      <c r="Q171" s="46"/>
      <c r="R171" s="46"/>
    </row>
    <row r="172" spans="1:18" s="47" customFormat="1" ht="35.1" customHeight="1" x14ac:dyDescent="0.2">
      <c r="A172" s="28">
        <v>6</v>
      </c>
      <c r="B172" s="51" t="s">
        <v>76</v>
      </c>
      <c r="C172" s="48" t="s">
        <v>15</v>
      </c>
      <c r="D172" s="86">
        <v>3132</v>
      </c>
      <c r="E172" s="30"/>
      <c r="F172" s="134"/>
      <c r="G172" s="31">
        <f>SUM(G173:G174)</f>
        <v>100000</v>
      </c>
      <c r="H172" s="30">
        <f>SUM(H173:H174)</f>
        <v>0</v>
      </c>
      <c r="I172" s="31">
        <f>SUM(I173:I174)</f>
        <v>77300</v>
      </c>
      <c r="J172" s="31">
        <f>SUM(J173:J174)</f>
        <v>22700</v>
      </c>
      <c r="K172" s="30">
        <f>SUM(K173:K174)</f>
        <v>0</v>
      </c>
      <c r="L172" s="50"/>
      <c r="M172" s="618"/>
      <c r="N172" s="618"/>
      <c r="O172" s="618"/>
      <c r="Q172" s="46"/>
      <c r="R172" s="46"/>
    </row>
    <row r="173" spans="1:18" s="47" customFormat="1" ht="17.100000000000001" customHeight="1" x14ac:dyDescent="0.2">
      <c r="A173" s="33"/>
      <c r="B173" s="51" t="s">
        <v>49</v>
      </c>
      <c r="C173" s="104"/>
      <c r="D173" s="105"/>
      <c r="E173" s="387">
        <v>574569</v>
      </c>
      <c r="F173" s="387"/>
      <c r="G173" s="52">
        <f>SUM(H173:K173)</f>
        <v>100000</v>
      </c>
      <c r="H173" s="52"/>
      <c r="I173" s="52">
        <v>77300</v>
      </c>
      <c r="J173" s="52">
        <v>22700</v>
      </c>
      <c r="K173" s="129"/>
      <c r="L173" s="111" t="s">
        <v>268</v>
      </c>
      <c r="M173" s="436"/>
      <c r="N173" s="436"/>
      <c r="O173" s="436"/>
      <c r="Q173" s="46"/>
      <c r="R173" s="46"/>
    </row>
    <row r="174" spans="1:18" s="47" customFormat="1" ht="17.100000000000001" customHeight="1" x14ac:dyDescent="0.2">
      <c r="A174" s="83"/>
      <c r="B174" s="51" t="s">
        <v>51</v>
      </c>
      <c r="C174" s="138"/>
      <c r="D174" s="62"/>
      <c r="E174" s="139"/>
      <c r="F174" s="139"/>
      <c r="G174" s="56">
        <f>SUM(H174:K174)</f>
        <v>0</v>
      </c>
      <c r="H174" s="56"/>
      <c r="I174" s="56"/>
      <c r="J174" s="56"/>
      <c r="K174" s="132"/>
      <c r="L174" s="55" t="s">
        <v>52</v>
      </c>
      <c r="M174" s="436"/>
      <c r="N174" s="436"/>
      <c r="O174" s="436"/>
      <c r="Q174" s="46"/>
      <c r="R174" s="46"/>
    </row>
    <row r="175" spans="1:18" s="47" customFormat="1" ht="35.1" customHeight="1" x14ac:dyDescent="0.2">
      <c r="A175" s="78">
        <v>7</v>
      </c>
      <c r="B175" s="206" t="s">
        <v>144</v>
      </c>
      <c r="C175" s="114" t="s">
        <v>15</v>
      </c>
      <c r="D175" s="106">
        <v>3132</v>
      </c>
      <c r="E175" s="136">
        <v>1180000</v>
      </c>
      <c r="F175" s="137"/>
      <c r="G175" s="31">
        <f>SUM(G176:G177)</f>
        <v>1200000</v>
      </c>
      <c r="H175" s="30">
        <f>SUM(H176:H177)</f>
        <v>0</v>
      </c>
      <c r="I175" s="31">
        <f>SUM(I176:I177)</f>
        <v>354000</v>
      </c>
      <c r="J175" s="31">
        <f>SUM(J176:J177)</f>
        <v>846000</v>
      </c>
      <c r="K175" s="30">
        <f>SUM(K176:K177)</f>
        <v>0</v>
      </c>
      <c r="L175" s="50"/>
      <c r="M175" s="436"/>
      <c r="N175" s="436"/>
      <c r="O175" s="436"/>
      <c r="Q175" s="46"/>
      <c r="R175" s="46"/>
    </row>
    <row r="176" spans="1:18" s="47" customFormat="1" ht="17.100000000000001" customHeight="1" x14ac:dyDescent="0.2">
      <c r="A176" s="80"/>
      <c r="B176" s="51" t="s">
        <v>49</v>
      </c>
      <c r="C176" s="93"/>
      <c r="D176" s="63"/>
      <c r="E176" s="52"/>
      <c r="F176" s="130"/>
      <c r="G176" s="52">
        <f>SUM(H176:K176)</f>
        <v>1180000</v>
      </c>
      <c r="H176" s="52"/>
      <c r="I176" s="52">
        <v>354000</v>
      </c>
      <c r="J176" s="129">
        <v>826000</v>
      </c>
      <c r="K176" s="52"/>
      <c r="L176" s="111" t="s">
        <v>50</v>
      </c>
      <c r="M176" s="436"/>
      <c r="N176" s="436"/>
      <c r="O176" s="436"/>
      <c r="Q176" s="46"/>
      <c r="R176" s="46"/>
    </row>
    <row r="177" spans="1:18" s="47" customFormat="1" ht="17.100000000000001" customHeight="1" x14ac:dyDescent="0.2">
      <c r="A177" s="96"/>
      <c r="B177" s="54" t="s">
        <v>51</v>
      </c>
      <c r="C177" s="94"/>
      <c r="D177" s="131"/>
      <c r="E177" s="56"/>
      <c r="F177" s="133"/>
      <c r="G177" s="52">
        <f>SUM(H177:K177)</f>
        <v>20000</v>
      </c>
      <c r="H177" s="56"/>
      <c r="I177" s="56"/>
      <c r="J177" s="132">
        <v>20000</v>
      </c>
      <c r="K177" s="56"/>
      <c r="L177" s="55" t="s">
        <v>52</v>
      </c>
      <c r="M177" s="436"/>
      <c r="N177" s="436"/>
      <c r="O177" s="436"/>
      <c r="Q177" s="46"/>
      <c r="R177" s="46"/>
    </row>
    <row r="178" spans="1:18" s="47" customFormat="1" ht="45" customHeight="1" x14ac:dyDescent="0.2">
      <c r="A178" s="28">
        <v>8</v>
      </c>
      <c r="B178" s="205" t="s">
        <v>728</v>
      </c>
      <c r="C178" s="48" t="s">
        <v>15</v>
      </c>
      <c r="D178" s="86">
        <v>3132</v>
      </c>
      <c r="E178" s="30">
        <v>11453371</v>
      </c>
      <c r="F178" s="30"/>
      <c r="G178" s="31">
        <f>SUM(G179:G180)</f>
        <v>1200000</v>
      </c>
      <c r="H178" s="30">
        <f>SUM(H179:H180)</f>
        <v>0</v>
      </c>
      <c r="I178" s="31">
        <f>SUM(I179:I180)</f>
        <v>361000</v>
      </c>
      <c r="J178" s="31">
        <f>SUM(J179:J180)</f>
        <v>839000</v>
      </c>
      <c r="K178" s="31">
        <f>SUM(K179:K180)</f>
        <v>0</v>
      </c>
      <c r="L178" s="50"/>
      <c r="M178" s="441">
        <v>4000000</v>
      </c>
      <c r="N178" s="441">
        <v>2800000</v>
      </c>
      <c r="O178" s="436"/>
      <c r="Q178" s="46"/>
      <c r="R178" s="46"/>
    </row>
    <row r="179" spans="1:18" s="47" customFormat="1" ht="17.100000000000001" customHeight="1" x14ac:dyDescent="0.2">
      <c r="A179" s="33"/>
      <c r="B179" s="51" t="s">
        <v>49</v>
      </c>
      <c r="C179" s="93"/>
      <c r="D179" s="87"/>
      <c r="E179" s="52"/>
      <c r="F179" s="52"/>
      <c r="G179" s="52">
        <f>SUM(H179:K179)</f>
        <v>1200000</v>
      </c>
      <c r="H179" s="52"/>
      <c r="I179" s="52">
        <v>361000</v>
      </c>
      <c r="J179" s="52">
        <v>839000</v>
      </c>
      <c r="K179" s="52"/>
      <c r="L179" s="111" t="s">
        <v>50</v>
      </c>
      <c r="M179" s="436"/>
      <c r="N179" s="436"/>
      <c r="O179" s="436"/>
      <c r="Q179" s="46"/>
      <c r="R179" s="46"/>
    </row>
    <row r="180" spans="1:18" s="47" customFormat="1" ht="17.100000000000001" customHeight="1" x14ac:dyDescent="0.2">
      <c r="A180" s="83"/>
      <c r="B180" s="54" t="s">
        <v>51</v>
      </c>
      <c r="C180" s="94"/>
      <c r="D180" s="89"/>
      <c r="E180" s="56"/>
      <c r="F180" s="56"/>
      <c r="G180" s="52">
        <f>SUM(H180:K180)</f>
        <v>0</v>
      </c>
      <c r="H180" s="56"/>
      <c r="I180" s="56"/>
      <c r="J180" s="56"/>
      <c r="K180" s="56"/>
      <c r="L180" s="55" t="s">
        <v>52</v>
      </c>
      <c r="M180" s="436"/>
      <c r="N180" s="436"/>
      <c r="O180" s="436"/>
      <c r="Q180" s="46"/>
      <c r="R180" s="46"/>
    </row>
    <row r="181" spans="1:18" s="47" customFormat="1" ht="35.1" customHeight="1" x14ac:dyDescent="0.2">
      <c r="A181" s="28">
        <v>9</v>
      </c>
      <c r="B181" s="205" t="s">
        <v>77</v>
      </c>
      <c r="C181" s="48" t="s">
        <v>15</v>
      </c>
      <c r="D181" s="86">
        <v>3132</v>
      </c>
      <c r="E181" s="30"/>
      <c r="F181" s="30"/>
      <c r="G181" s="31">
        <f>SUM(G182:G183)</f>
        <v>1500000</v>
      </c>
      <c r="H181" s="30">
        <f>SUM(H182:H183)</f>
        <v>0</v>
      </c>
      <c r="I181" s="31">
        <f>SUM(I182:I183)</f>
        <v>1500000</v>
      </c>
      <c r="J181" s="30">
        <f>SUM(J182:J183)</f>
        <v>0</v>
      </c>
      <c r="K181" s="30">
        <f>SUM(K182:K183)</f>
        <v>0</v>
      </c>
      <c r="L181" s="50"/>
      <c r="M181" s="436"/>
      <c r="N181" s="436"/>
      <c r="O181" s="436"/>
      <c r="Q181" s="46"/>
      <c r="R181" s="46"/>
    </row>
    <row r="182" spans="1:18" s="47" customFormat="1" ht="17.100000000000001" customHeight="1" x14ac:dyDescent="0.2">
      <c r="A182" s="33"/>
      <c r="B182" s="51" t="s">
        <v>49</v>
      </c>
      <c r="C182" s="93"/>
      <c r="D182" s="87"/>
      <c r="E182" s="385">
        <v>1475388.07</v>
      </c>
      <c r="F182" s="385"/>
      <c r="G182" s="52">
        <f>SUM(H182:K182)</f>
        <v>1482000</v>
      </c>
      <c r="H182" s="52"/>
      <c r="I182" s="52">
        <v>1482000</v>
      </c>
      <c r="J182" s="52"/>
      <c r="K182" s="52"/>
      <c r="L182" s="53" t="s">
        <v>263</v>
      </c>
      <c r="M182" s="436"/>
      <c r="N182" s="436"/>
      <c r="O182" s="436"/>
      <c r="Q182" s="46"/>
      <c r="R182" s="46"/>
    </row>
    <row r="183" spans="1:18" s="47" customFormat="1" ht="17.100000000000001" customHeight="1" x14ac:dyDescent="0.2">
      <c r="A183" s="83"/>
      <c r="B183" s="54" t="s">
        <v>51</v>
      </c>
      <c r="C183" s="94"/>
      <c r="D183" s="89"/>
      <c r="E183" s="56"/>
      <c r="F183" s="56"/>
      <c r="G183" s="56">
        <f>SUM(H183:K183)</f>
        <v>18000</v>
      </c>
      <c r="H183" s="56"/>
      <c r="I183" s="56">
        <v>18000</v>
      </c>
      <c r="J183" s="56"/>
      <c r="K183" s="56"/>
      <c r="L183" s="55" t="s">
        <v>52</v>
      </c>
      <c r="M183" s="436"/>
      <c r="N183" s="436"/>
      <c r="O183" s="436"/>
      <c r="Q183" s="46"/>
      <c r="R183" s="46"/>
    </row>
    <row r="184" spans="1:18" s="47" customFormat="1" ht="35.1" customHeight="1" x14ac:dyDescent="0.2">
      <c r="A184" s="28">
        <v>10</v>
      </c>
      <c r="B184" s="205" t="s">
        <v>78</v>
      </c>
      <c r="C184" s="48" t="s">
        <v>15</v>
      </c>
      <c r="D184" s="86">
        <v>3132</v>
      </c>
      <c r="E184" s="140" t="s">
        <v>45</v>
      </c>
      <c r="F184" s="30"/>
      <c r="G184" s="31">
        <f>SUM(G185:G186)</f>
        <v>1500000</v>
      </c>
      <c r="H184" s="30">
        <f>SUM(H185:H186)</f>
        <v>0</v>
      </c>
      <c r="I184" s="31">
        <f>SUM(I185:I186)</f>
        <v>445000</v>
      </c>
      <c r="J184" s="31">
        <f>SUM(J185:J186)</f>
        <v>1055000</v>
      </c>
      <c r="K184" s="30">
        <f>SUM(K185:K186)</f>
        <v>0</v>
      </c>
      <c r="L184" s="141"/>
      <c r="M184" s="436"/>
      <c r="N184" s="436"/>
      <c r="O184" s="436"/>
      <c r="Q184" s="46"/>
      <c r="R184" s="46"/>
    </row>
    <row r="185" spans="1:18" s="47" customFormat="1" ht="17.100000000000001" customHeight="1" x14ac:dyDescent="0.2">
      <c r="A185" s="33"/>
      <c r="B185" s="142" t="s">
        <v>49</v>
      </c>
      <c r="C185" s="93"/>
      <c r="D185" s="87"/>
      <c r="E185" s="143"/>
      <c r="F185" s="52"/>
      <c r="G185" s="52">
        <f>SUM(H185:K185)</f>
        <v>1482000</v>
      </c>
      <c r="H185" s="52"/>
      <c r="I185" s="52">
        <v>445000</v>
      </c>
      <c r="J185" s="52">
        <v>1037000</v>
      </c>
      <c r="K185" s="52"/>
      <c r="L185" s="111" t="s">
        <v>50</v>
      </c>
      <c r="M185" s="436"/>
      <c r="N185" s="436"/>
      <c r="O185" s="436"/>
      <c r="Q185" s="46"/>
      <c r="R185" s="46"/>
    </row>
    <row r="186" spans="1:18" s="47" customFormat="1" ht="17.100000000000001" customHeight="1" x14ac:dyDescent="0.2">
      <c r="A186" s="83"/>
      <c r="B186" s="144" t="s">
        <v>51</v>
      </c>
      <c r="C186" s="94"/>
      <c r="D186" s="89"/>
      <c r="E186" s="145"/>
      <c r="F186" s="56"/>
      <c r="G186" s="52">
        <f>SUM(H186:K186)</f>
        <v>18000</v>
      </c>
      <c r="H186" s="56"/>
      <c r="I186" s="56"/>
      <c r="J186" s="56">
        <v>18000</v>
      </c>
      <c r="K186" s="56"/>
      <c r="L186" s="55" t="s">
        <v>52</v>
      </c>
      <c r="M186" s="436"/>
      <c r="N186" s="436"/>
      <c r="O186" s="436"/>
      <c r="Q186" s="46"/>
      <c r="R186" s="46"/>
    </row>
    <row r="187" spans="1:18" s="47" customFormat="1" ht="24.95" customHeight="1" x14ac:dyDescent="0.2">
      <c r="A187" s="28">
        <v>11</v>
      </c>
      <c r="B187" s="563" t="s">
        <v>79</v>
      </c>
      <c r="C187" s="48" t="s">
        <v>15</v>
      </c>
      <c r="D187" s="86">
        <v>3132</v>
      </c>
      <c r="E187" s="30" t="s">
        <v>45</v>
      </c>
      <c r="F187" s="30"/>
      <c r="G187" s="31">
        <f>SUM(G188:G189)</f>
        <v>1000000</v>
      </c>
      <c r="H187" s="30">
        <f>SUM(H188:H189)</f>
        <v>0</v>
      </c>
      <c r="I187" s="30">
        <f>SUM(I188:I189)</f>
        <v>0</v>
      </c>
      <c r="J187" s="31">
        <f>J188</f>
        <v>286000</v>
      </c>
      <c r="K187" s="31">
        <f>SUM(K188:K189)</f>
        <v>714000</v>
      </c>
      <c r="L187" s="50"/>
      <c r="M187" s="436"/>
      <c r="N187" s="436"/>
      <c r="O187" s="436"/>
      <c r="Q187" s="46"/>
      <c r="R187" s="46"/>
    </row>
    <row r="188" spans="1:18" s="47" customFormat="1" ht="17.100000000000001" customHeight="1" x14ac:dyDescent="0.2">
      <c r="A188" s="33"/>
      <c r="B188" s="51" t="s">
        <v>49</v>
      </c>
      <c r="C188" s="93"/>
      <c r="D188" s="87"/>
      <c r="E188" s="52"/>
      <c r="F188" s="52"/>
      <c r="G188" s="52">
        <f>SUM(H188:K188)</f>
        <v>1000000</v>
      </c>
      <c r="H188" s="52"/>
      <c r="I188" s="52"/>
      <c r="J188" s="52">
        <v>286000</v>
      </c>
      <c r="K188" s="129">
        <v>714000</v>
      </c>
      <c r="L188" s="53" t="s">
        <v>46</v>
      </c>
      <c r="M188" s="436"/>
      <c r="N188" s="436"/>
      <c r="O188" s="436"/>
      <c r="Q188" s="46"/>
      <c r="R188" s="46"/>
    </row>
    <row r="189" spans="1:18" s="47" customFormat="1" ht="17.100000000000001" customHeight="1" x14ac:dyDescent="0.2">
      <c r="A189" s="83"/>
      <c r="B189" s="54" t="s">
        <v>51</v>
      </c>
      <c r="C189" s="94"/>
      <c r="D189" s="89"/>
      <c r="E189" s="56"/>
      <c r="F189" s="56"/>
      <c r="G189" s="56">
        <f>SUM(H189:K189)</f>
        <v>0</v>
      </c>
      <c r="H189" s="56"/>
      <c r="I189" s="56"/>
      <c r="J189" s="56">
        <v>0</v>
      </c>
      <c r="K189" s="132">
        <v>0</v>
      </c>
      <c r="L189" s="55" t="s">
        <v>52</v>
      </c>
      <c r="M189" s="436"/>
      <c r="N189" s="436"/>
      <c r="O189" s="436"/>
      <c r="Q189" s="46"/>
      <c r="R189" s="46"/>
    </row>
    <row r="190" spans="1:18" s="47" customFormat="1" ht="35.1" customHeight="1" x14ac:dyDescent="0.2">
      <c r="A190" s="28">
        <v>12</v>
      </c>
      <c r="B190" s="116" t="s">
        <v>83</v>
      </c>
      <c r="C190" s="48" t="s">
        <v>15</v>
      </c>
      <c r="D190" s="86">
        <v>3132</v>
      </c>
      <c r="E190" s="30">
        <v>590000</v>
      </c>
      <c r="F190" s="30"/>
      <c r="G190" s="31">
        <f>SUM(G191:G192)</f>
        <v>600000</v>
      </c>
      <c r="H190" s="30">
        <f>SUM(H191:H192)</f>
        <v>0</v>
      </c>
      <c r="I190" s="31">
        <f>SUM(I191:I192)</f>
        <v>600000</v>
      </c>
      <c r="J190" s="31">
        <f>SUM(J191:J192)</f>
        <v>0</v>
      </c>
      <c r="K190" s="30">
        <f>SUM(K191:K192)</f>
        <v>0</v>
      </c>
      <c r="L190" s="146"/>
      <c r="M190" s="436"/>
      <c r="N190" s="436"/>
      <c r="O190" s="436"/>
      <c r="Q190" s="46"/>
      <c r="R190" s="46"/>
    </row>
    <row r="191" spans="1:18" s="47" customFormat="1" ht="17.100000000000001" customHeight="1" x14ac:dyDescent="0.2">
      <c r="A191" s="33"/>
      <c r="B191" s="51" t="s">
        <v>49</v>
      </c>
      <c r="C191" s="93"/>
      <c r="D191" s="87"/>
      <c r="E191" s="52"/>
      <c r="F191" s="52"/>
      <c r="G191" s="52">
        <f>SUM(H191:K191)</f>
        <v>590000</v>
      </c>
      <c r="H191" s="52"/>
      <c r="I191" s="52">
        <v>590000</v>
      </c>
      <c r="J191" s="52"/>
      <c r="K191" s="52"/>
      <c r="L191" s="53" t="s">
        <v>266</v>
      </c>
      <c r="M191" s="436"/>
      <c r="N191" s="436"/>
      <c r="O191" s="436"/>
      <c r="Q191" s="46"/>
      <c r="R191" s="46"/>
    </row>
    <row r="192" spans="1:18" s="47" customFormat="1" ht="17.100000000000001" customHeight="1" x14ac:dyDescent="0.2">
      <c r="A192" s="83"/>
      <c r="B192" s="54" t="s">
        <v>51</v>
      </c>
      <c r="C192" s="94"/>
      <c r="D192" s="89"/>
      <c r="E192" s="56"/>
      <c r="F192" s="56"/>
      <c r="G192" s="56">
        <f>SUM(H192:K192)</f>
        <v>10000</v>
      </c>
      <c r="H192" s="56"/>
      <c r="I192" s="56">
        <v>10000</v>
      </c>
      <c r="J192" s="56"/>
      <c r="K192" s="56"/>
      <c r="L192" s="55" t="s">
        <v>52</v>
      </c>
      <c r="M192" s="436"/>
      <c r="N192" s="436"/>
      <c r="O192" s="436"/>
      <c r="Q192" s="46"/>
      <c r="R192" s="46"/>
    </row>
    <row r="193" spans="1:18" s="47" customFormat="1" ht="45" customHeight="1" x14ac:dyDescent="0.2">
      <c r="A193" s="33">
        <v>13</v>
      </c>
      <c r="B193" s="51" t="s">
        <v>84</v>
      </c>
      <c r="C193" s="48" t="s">
        <v>15</v>
      </c>
      <c r="D193" s="86">
        <v>3132</v>
      </c>
      <c r="E193" s="30">
        <v>295000</v>
      </c>
      <c r="F193" s="52"/>
      <c r="G193" s="147">
        <f>SUM(G194:G195)</f>
        <v>748500</v>
      </c>
      <c r="H193" s="147">
        <f>SUM(H194:H195)</f>
        <v>80000</v>
      </c>
      <c r="I193" s="52">
        <f>SUM(I194:I195)</f>
        <v>70000</v>
      </c>
      <c r="J193" s="147">
        <f>SUM(J194:J195)</f>
        <v>598500</v>
      </c>
      <c r="K193" s="52">
        <f>SUM(K194:K195)</f>
        <v>0</v>
      </c>
      <c r="L193" s="148"/>
      <c r="M193" s="436">
        <v>588500</v>
      </c>
      <c r="N193" s="436"/>
      <c r="O193" s="436">
        <v>160000</v>
      </c>
      <c r="Q193" s="46"/>
      <c r="R193" s="46"/>
    </row>
    <row r="194" spans="1:18" s="47" customFormat="1" ht="17.100000000000001" customHeight="1" x14ac:dyDescent="0.2">
      <c r="A194" s="33"/>
      <c r="B194" s="51" t="s">
        <v>49</v>
      </c>
      <c r="C194" s="93"/>
      <c r="D194" s="87"/>
      <c r="E194" s="52"/>
      <c r="F194" s="52"/>
      <c r="G194" s="52">
        <f>H194+I194+J194+K194</f>
        <v>743500</v>
      </c>
      <c r="H194" s="52">
        <v>80000</v>
      </c>
      <c r="I194" s="52">
        <v>70000</v>
      </c>
      <c r="J194" s="385">
        <v>593500</v>
      </c>
      <c r="K194" s="52"/>
      <c r="L194" s="53" t="s">
        <v>46</v>
      </c>
      <c r="M194" s="436"/>
      <c r="N194" s="436"/>
      <c r="O194" s="436"/>
      <c r="Q194" s="46"/>
      <c r="R194" s="46"/>
    </row>
    <row r="195" spans="1:18" s="47" customFormat="1" ht="17.100000000000001" customHeight="1" x14ac:dyDescent="0.2">
      <c r="A195" s="33"/>
      <c r="B195" s="51" t="s">
        <v>51</v>
      </c>
      <c r="C195" s="93"/>
      <c r="D195" s="87"/>
      <c r="E195" s="52"/>
      <c r="F195" s="52"/>
      <c r="G195" s="52">
        <f>H195+I195+J195+K195</f>
        <v>5000</v>
      </c>
      <c r="H195" s="52"/>
      <c r="I195" s="52"/>
      <c r="J195" s="52">
        <v>5000</v>
      </c>
      <c r="K195" s="52"/>
      <c r="L195" s="55" t="s">
        <v>52</v>
      </c>
      <c r="M195" s="436"/>
      <c r="N195" s="436"/>
      <c r="O195" s="436"/>
      <c r="Q195" s="46"/>
      <c r="R195" s="46"/>
    </row>
    <row r="196" spans="1:18" s="47" customFormat="1" ht="35.1" customHeight="1" x14ac:dyDescent="0.2">
      <c r="A196" s="28">
        <v>14</v>
      </c>
      <c r="B196" s="116" t="s">
        <v>85</v>
      </c>
      <c r="C196" s="48" t="s">
        <v>15</v>
      </c>
      <c r="D196" s="86">
        <v>3132</v>
      </c>
      <c r="E196" s="30">
        <v>371700</v>
      </c>
      <c r="F196" s="30"/>
      <c r="G196" s="31">
        <f>SUM(G197:G198)</f>
        <v>380000</v>
      </c>
      <c r="H196" s="30">
        <f>SUM(H197:H198)</f>
        <v>0</v>
      </c>
      <c r="I196" s="31">
        <f>SUM(I197:I198)</f>
        <v>366000</v>
      </c>
      <c r="J196" s="31">
        <f>SUM(J197:J198)</f>
        <v>14000</v>
      </c>
      <c r="K196" s="30">
        <f>SUM(K197:K198)</f>
        <v>0</v>
      </c>
      <c r="L196" s="146"/>
      <c r="M196" s="436"/>
      <c r="N196" s="436"/>
      <c r="O196" s="436"/>
      <c r="Q196" s="46"/>
      <c r="R196" s="46"/>
    </row>
    <row r="197" spans="1:18" s="47" customFormat="1" ht="17.100000000000001" customHeight="1" x14ac:dyDescent="0.2">
      <c r="A197" s="33"/>
      <c r="B197" s="51" t="s">
        <v>49</v>
      </c>
      <c r="C197" s="93"/>
      <c r="D197" s="87"/>
      <c r="E197" s="52"/>
      <c r="F197" s="52"/>
      <c r="G197" s="52">
        <f>H197+I197+J197+K197</f>
        <v>371700</v>
      </c>
      <c r="H197" s="52"/>
      <c r="I197" s="52">
        <v>359000</v>
      </c>
      <c r="J197" s="52">
        <v>12700</v>
      </c>
      <c r="K197" s="52"/>
      <c r="L197" s="53" t="s">
        <v>46</v>
      </c>
      <c r="M197" s="436"/>
      <c r="N197" s="436"/>
      <c r="O197" s="436"/>
      <c r="Q197" s="46"/>
      <c r="R197" s="46"/>
    </row>
    <row r="198" spans="1:18" s="47" customFormat="1" ht="17.100000000000001" customHeight="1" x14ac:dyDescent="0.2">
      <c r="A198" s="83"/>
      <c r="B198" s="54" t="s">
        <v>51</v>
      </c>
      <c r="C198" s="94"/>
      <c r="D198" s="89"/>
      <c r="E198" s="56"/>
      <c r="F198" s="56"/>
      <c r="G198" s="56">
        <f>H198+I198+J198+K198</f>
        <v>8300</v>
      </c>
      <c r="H198" s="56"/>
      <c r="I198" s="56">
        <v>7000</v>
      </c>
      <c r="J198" s="56">
        <v>1300</v>
      </c>
      <c r="K198" s="56"/>
      <c r="L198" s="55" t="s">
        <v>52</v>
      </c>
      <c r="M198" s="436"/>
      <c r="N198" s="436"/>
      <c r="O198" s="436"/>
      <c r="Q198" s="46"/>
      <c r="R198" s="46"/>
    </row>
    <row r="199" spans="1:18" s="47" customFormat="1" ht="24.95" customHeight="1" x14ac:dyDescent="0.2">
      <c r="A199" s="28">
        <v>15</v>
      </c>
      <c r="B199" s="564" t="s">
        <v>86</v>
      </c>
      <c r="C199" s="48" t="s">
        <v>15</v>
      </c>
      <c r="D199" s="86">
        <v>3132</v>
      </c>
      <c r="E199" s="30" t="s">
        <v>45</v>
      </c>
      <c r="F199" s="30"/>
      <c r="G199" s="31">
        <f>SUM(G200:G202)</f>
        <v>60000</v>
      </c>
      <c r="H199" s="31">
        <f>SUM(H200:H202)</f>
        <v>60000</v>
      </c>
      <c r="I199" s="30">
        <f>SUM(I200:I202)</f>
        <v>0</v>
      </c>
      <c r="J199" s="31"/>
      <c r="K199" s="31">
        <f>SUM(K200:K202)</f>
        <v>0</v>
      </c>
      <c r="L199" s="50"/>
      <c r="M199" s="436">
        <v>100000</v>
      </c>
      <c r="N199" s="436">
        <v>40000</v>
      </c>
      <c r="O199" s="436"/>
      <c r="Q199" s="46"/>
      <c r="R199" s="46"/>
    </row>
    <row r="200" spans="1:18" s="47" customFormat="1" ht="17.100000000000001" customHeight="1" x14ac:dyDescent="0.2">
      <c r="A200" s="33"/>
      <c r="B200" s="51" t="s">
        <v>89</v>
      </c>
      <c r="C200" s="93"/>
      <c r="D200" s="87"/>
      <c r="E200" s="237">
        <v>60000</v>
      </c>
      <c r="F200" s="52">
        <v>40</v>
      </c>
      <c r="G200" s="52">
        <f t="shared" ref="G200:G206" si="1">H200+I200+J200+K200</f>
        <v>60000</v>
      </c>
      <c r="H200" s="52">
        <v>60000</v>
      </c>
      <c r="I200" s="52"/>
      <c r="J200" s="147"/>
      <c r="K200" s="52"/>
      <c r="L200" s="53"/>
      <c r="M200" s="436"/>
      <c r="N200" s="436"/>
      <c r="O200" s="436"/>
      <c r="Q200" s="46"/>
      <c r="R200" s="46"/>
    </row>
    <row r="201" spans="1:18" s="47" customFormat="1" ht="17.100000000000001" customHeight="1" x14ac:dyDescent="0.2">
      <c r="A201" s="33"/>
      <c r="B201" s="51" t="s">
        <v>49</v>
      </c>
      <c r="C201" s="93"/>
      <c r="D201" s="87"/>
      <c r="E201" s="220">
        <v>1425000</v>
      </c>
      <c r="F201" s="52"/>
      <c r="G201" s="52">
        <f t="shared" si="1"/>
        <v>0</v>
      </c>
      <c r="H201" s="52"/>
      <c r="I201" s="52"/>
      <c r="J201" s="52"/>
      <c r="K201" s="52"/>
      <c r="L201" s="53" t="s">
        <v>88</v>
      </c>
      <c r="M201" s="436"/>
      <c r="N201" s="436"/>
      <c r="O201" s="436"/>
      <c r="Q201" s="46"/>
      <c r="R201" s="46"/>
    </row>
    <row r="202" spans="1:18" s="47" customFormat="1" ht="17.100000000000001" customHeight="1" x14ac:dyDescent="0.2">
      <c r="A202" s="83"/>
      <c r="B202" s="54" t="s">
        <v>51</v>
      </c>
      <c r="C202" s="94"/>
      <c r="D202" s="89"/>
      <c r="E202" s="238">
        <v>15000</v>
      </c>
      <c r="F202" s="56"/>
      <c r="G202" s="56">
        <f t="shared" si="1"/>
        <v>0</v>
      </c>
      <c r="H202" s="56"/>
      <c r="I202" s="56"/>
      <c r="J202" s="56"/>
      <c r="K202" s="56"/>
      <c r="L202" s="55" t="s">
        <v>52</v>
      </c>
      <c r="M202" s="436"/>
      <c r="N202" s="436"/>
      <c r="O202" s="436"/>
      <c r="Q202" s="46"/>
      <c r="R202" s="46"/>
    </row>
    <row r="203" spans="1:18" s="47" customFormat="1" ht="24.95" customHeight="1" x14ac:dyDescent="0.2">
      <c r="A203" s="28">
        <v>16</v>
      </c>
      <c r="B203" s="564" t="s">
        <v>87</v>
      </c>
      <c r="C203" s="48" t="s">
        <v>15</v>
      </c>
      <c r="D203" s="86">
        <v>3132</v>
      </c>
      <c r="E203" s="30" t="s">
        <v>45</v>
      </c>
      <c r="F203" s="30"/>
      <c r="G203" s="31">
        <f>SUM(G204:G206)</f>
        <v>60000</v>
      </c>
      <c r="H203" s="31">
        <f>SUM(H204:H206)</f>
        <v>60000</v>
      </c>
      <c r="I203" s="30">
        <f>SUM(I204:I206)</f>
        <v>0</v>
      </c>
      <c r="J203" s="31"/>
      <c r="K203" s="31">
        <f>SUM(K204:K206)</f>
        <v>0</v>
      </c>
      <c r="L203" s="146"/>
      <c r="M203" s="436">
        <v>100000</v>
      </c>
      <c r="N203" s="436">
        <v>40000</v>
      </c>
      <c r="O203" s="436"/>
      <c r="Q203" s="46"/>
      <c r="R203" s="46"/>
    </row>
    <row r="204" spans="1:18" s="47" customFormat="1" ht="17.100000000000001" customHeight="1" x14ac:dyDescent="0.2">
      <c r="A204" s="33"/>
      <c r="B204" s="51" t="s">
        <v>89</v>
      </c>
      <c r="C204" s="93"/>
      <c r="D204" s="87"/>
      <c r="E204" s="52"/>
      <c r="F204" s="52">
        <v>50</v>
      </c>
      <c r="G204" s="52">
        <f t="shared" si="1"/>
        <v>60000</v>
      </c>
      <c r="H204" s="52">
        <v>60000</v>
      </c>
      <c r="I204" s="52"/>
      <c r="J204" s="147"/>
      <c r="K204" s="52"/>
      <c r="L204" s="148"/>
      <c r="M204" s="436"/>
      <c r="N204" s="436"/>
      <c r="O204" s="436"/>
      <c r="Q204" s="46"/>
      <c r="R204" s="46"/>
    </row>
    <row r="205" spans="1:18" s="47" customFormat="1" ht="17.100000000000001" customHeight="1" x14ac:dyDescent="0.2">
      <c r="A205" s="33" t="s">
        <v>53</v>
      </c>
      <c r="B205" s="51" t="s">
        <v>49</v>
      </c>
      <c r="C205" s="93"/>
      <c r="D205" s="87"/>
      <c r="E205" s="52"/>
      <c r="F205" s="52"/>
      <c r="G205" s="52">
        <f t="shared" si="1"/>
        <v>0</v>
      </c>
      <c r="H205" s="52"/>
      <c r="I205" s="52"/>
      <c r="J205" s="52"/>
      <c r="K205" s="52"/>
      <c r="L205" s="53" t="s">
        <v>88</v>
      </c>
      <c r="M205" s="436"/>
      <c r="N205" s="436"/>
      <c r="O205" s="436"/>
      <c r="Q205" s="46"/>
      <c r="R205" s="46"/>
    </row>
    <row r="206" spans="1:18" s="47" customFormat="1" ht="17.100000000000001" customHeight="1" x14ac:dyDescent="0.2">
      <c r="A206" s="83"/>
      <c r="B206" s="54" t="s">
        <v>51</v>
      </c>
      <c r="C206" s="94"/>
      <c r="D206" s="89"/>
      <c r="E206" s="56"/>
      <c r="F206" s="56"/>
      <c r="G206" s="56">
        <f t="shared" si="1"/>
        <v>0</v>
      </c>
      <c r="H206" s="56"/>
      <c r="I206" s="56"/>
      <c r="J206" s="56"/>
      <c r="K206" s="56"/>
      <c r="L206" s="55" t="s">
        <v>52</v>
      </c>
      <c r="M206" s="436"/>
      <c r="N206" s="436"/>
      <c r="O206" s="436"/>
      <c r="Q206" s="46"/>
      <c r="R206" s="46"/>
    </row>
    <row r="207" spans="1:18" s="47" customFormat="1" ht="50.1" customHeight="1" x14ac:dyDescent="0.2">
      <c r="A207" s="28">
        <v>17</v>
      </c>
      <c r="B207" s="564" t="s">
        <v>90</v>
      </c>
      <c r="C207" s="48" t="s">
        <v>15</v>
      </c>
      <c r="D207" s="86">
        <v>3132</v>
      </c>
      <c r="E207" s="30"/>
      <c r="F207" s="30"/>
      <c r="G207" s="31">
        <f>SUM(G208:G209)</f>
        <v>961500</v>
      </c>
      <c r="H207" s="31">
        <f>SUM(H208:H209)</f>
        <v>355500</v>
      </c>
      <c r="I207" s="31">
        <f>SUM(I208:I209)</f>
        <v>606000</v>
      </c>
      <c r="J207" s="31">
        <v>0</v>
      </c>
      <c r="K207" s="30">
        <f>SUM(K208:K209)</f>
        <v>0</v>
      </c>
      <c r="L207" s="146"/>
      <c r="M207" s="441"/>
      <c r="N207" s="441"/>
      <c r="O207" s="441"/>
      <c r="Q207" s="46"/>
      <c r="R207" s="46"/>
    </row>
    <row r="208" spans="1:18" s="47" customFormat="1" ht="17.100000000000001" customHeight="1" x14ac:dyDescent="0.2">
      <c r="A208" s="33"/>
      <c r="B208" s="51" t="s">
        <v>49</v>
      </c>
      <c r="C208" s="93"/>
      <c r="D208" s="87"/>
      <c r="E208" s="52">
        <v>1091293</v>
      </c>
      <c r="F208" s="52"/>
      <c r="G208" s="52">
        <f>H208+I208+J208</f>
        <v>950500</v>
      </c>
      <c r="H208" s="52">
        <v>355500</v>
      </c>
      <c r="I208" s="52">
        <v>595000</v>
      </c>
      <c r="J208" s="52"/>
      <c r="K208" s="52"/>
      <c r="L208" s="53" t="s">
        <v>409</v>
      </c>
      <c r="M208" s="441"/>
      <c r="N208" s="441"/>
      <c r="O208" s="441"/>
      <c r="Q208" s="46"/>
      <c r="R208" s="46"/>
    </row>
    <row r="209" spans="1:30" s="47" customFormat="1" ht="17.100000000000001" customHeight="1" x14ac:dyDescent="0.2">
      <c r="A209" s="83"/>
      <c r="B209" s="54" t="s">
        <v>51</v>
      </c>
      <c r="C209" s="94"/>
      <c r="D209" s="89"/>
      <c r="E209" s="56"/>
      <c r="F209" s="56"/>
      <c r="G209" s="56">
        <f>SUM(H209+I209+J209+K209)</f>
        <v>11000</v>
      </c>
      <c r="H209" s="56"/>
      <c r="I209" s="56">
        <v>11000</v>
      </c>
      <c r="J209" s="56"/>
      <c r="K209" s="56"/>
      <c r="L209" s="55" t="s">
        <v>52</v>
      </c>
      <c r="M209" s="441"/>
      <c r="N209" s="441"/>
      <c r="O209" s="441"/>
      <c r="Q209" s="46"/>
      <c r="R209" s="46"/>
    </row>
    <row r="210" spans="1:30" s="47" customFormat="1" ht="35.1" customHeight="1" x14ac:dyDescent="0.2">
      <c r="A210" s="33">
        <v>18</v>
      </c>
      <c r="B210" s="116" t="s">
        <v>138</v>
      </c>
      <c r="C210" s="48" t="s">
        <v>15</v>
      </c>
      <c r="D210" s="86">
        <v>3132</v>
      </c>
      <c r="E210" s="30">
        <v>93000</v>
      </c>
      <c r="F210" s="30"/>
      <c r="G210" s="31">
        <f>SUM(G211:G212)</f>
        <v>95000</v>
      </c>
      <c r="H210" s="30">
        <f>SUM(H211:H212)</f>
        <v>0</v>
      </c>
      <c r="I210" s="31"/>
      <c r="J210" s="31">
        <f>SUM(J211:J212)</f>
        <v>95000</v>
      </c>
      <c r="K210" s="30">
        <f>SUM(K211:K212)</f>
        <v>0</v>
      </c>
      <c r="L210" s="50"/>
      <c r="M210" s="441"/>
      <c r="N210" s="441"/>
      <c r="O210" s="441"/>
      <c r="Q210" s="46"/>
      <c r="R210" s="46"/>
    </row>
    <row r="211" spans="1:30" s="47" customFormat="1" ht="17.100000000000001" customHeight="1" x14ac:dyDescent="0.2">
      <c r="A211" s="33"/>
      <c r="B211" s="51" t="s">
        <v>49</v>
      </c>
      <c r="C211" s="93"/>
      <c r="D211" s="87"/>
      <c r="E211" s="52"/>
      <c r="F211" s="52"/>
      <c r="G211" s="52">
        <f>H211+I211+J211+K211</f>
        <v>93000</v>
      </c>
      <c r="H211" s="52"/>
      <c r="I211" s="52"/>
      <c r="J211" s="52">
        <v>93000</v>
      </c>
      <c r="K211" s="52"/>
      <c r="L211" s="111" t="s">
        <v>50</v>
      </c>
      <c r="M211" s="441"/>
      <c r="N211" s="441"/>
      <c r="O211" s="441"/>
      <c r="Q211" s="46"/>
      <c r="R211" s="46"/>
    </row>
    <row r="212" spans="1:30" s="47" customFormat="1" ht="17.100000000000001" customHeight="1" x14ac:dyDescent="0.2">
      <c r="A212" s="33"/>
      <c r="B212" s="54" t="s">
        <v>51</v>
      </c>
      <c r="C212" s="93"/>
      <c r="D212" s="87"/>
      <c r="E212" s="52"/>
      <c r="F212" s="56"/>
      <c r="G212" s="56">
        <f>H212+I212+J212+K212</f>
        <v>2000</v>
      </c>
      <c r="H212" s="56"/>
      <c r="I212" s="56"/>
      <c r="J212" s="56">
        <v>2000</v>
      </c>
      <c r="K212" s="56"/>
      <c r="L212" s="55" t="s">
        <v>52</v>
      </c>
      <c r="M212" s="441"/>
      <c r="N212" s="441"/>
      <c r="O212" s="441"/>
      <c r="Q212" s="46"/>
      <c r="R212" s="46"/>
    </row>
    <row r="213" spans="1:30" s="47" customFormat="1" ht="35.1" customHeight="1" x14ac:dyDescent="0.2">
      <c r="A213" s="33">
        <v>19</v>
      </c>
      <c r="B213" s="564" t="s">
        <v>509</v>
      </c>
      <c r="C213" s="48" t="s">
        <v>15</v>
      </c>
      <c r="D213" s="86">
        <v>3132</v>
      </c>
      <c r="E213" s="30">
        <v>203000</v>
      </c>
      <c r="F213" s="52"/>
      <c r="G213" s="147">
        <f>SUM(G214:G215)</f>
        <v>255000</v>
      </c>
      <c r="H213" s="52">
        <f>SUM(H214:H215)</f>
        <v>0</v>
      </c>
      <c r="I213" s="147">
        <f>SUM(I214:I215)</f>
        <v>89000</v>
      </c>
      <c r="J213" s="147">
        <f>SUM(J214:J215)</f>
        <v>166000</v>
      </c>
      <c r="K213" s="52">
        <f>SUM(K214:K215)</f>
        <v>0</v>
      </c>
      <c r="L213" s="53"/>
      <c r="M213" s="441">
        <v>0</v>
      </c>
      <c r="N213" s="441"/>
      <c r="O213" s="441">
        <v>255000</v>
      </c>
      <c r="Q213" s="46"/>
      <c r="R213" s="46"/>
    </row>
    <row r="214" spans="1:30" s="47" customFormat="1" ht="17.100000000000001" customHeight="1" x14ac:dyDescent="0.2">
      <c r="A214" s="33"/>
      <c r="B214" s="51" t="s">
        <v>49</v>
      </c>
      <c r="C214" s="93"/>
      <c r="D214" s="87"/>
      <c r="E214" s="52"/>
      <c r="F214" s="52"/>
      <c r="G214" s="52">
        <f>H214+I214+J214</f>
        <v>253000</v>
      </c>
      <c r="H214" s="52"/>
      <c r="I214" s="52">
        <v>89000</v>
      </c>
      <c r="J214" s="52">
        <v>164000</v>
      </c>
      <c r="K214" s="52"/>
      <c r="L214" s="111" t="s">
        <v>50</v>
      </c>
      <c r="M214" s="441"/>
      <c r="N214" s="441"/>
      <c r="O214" s="441"/>
      <c r="Q214" s="46"/>
      <c r="R214" s="46"/>
    </row>
    <row r="215" spans="1:30" s="47" customFormat="1" ht="17.100000000000001" customHeight="1" x14ac:dyDescent="0.2">
      <c r="A215" s="33"/>
      <c r="B215" s="54" t="s">
        <v>51</v>
      </c>
      <c r="C215" s="93"/>
      <c r="D215" s="87"/>
      <c r="E215" s="52"/>
      <c r="F215" s="52"/>
      <c r="G215" s="52">
        <f>H215+I215+J215+K215</f>
        <v>2000</v>
      </c>
      <c r="H215" s="52"/>
      <c r="I215" s="52"/>
      <c r="J215" s="52">
        <v>2000</v>
      </c>
      <c r="K215" s="52"/>
      <c r="L215" s="55" t="s">
        <v>52</v>
      </c>
      <c r="M215" s="441"/>
      <c r="N215" s="441"/>
      <c r="O215" s="441"/>
      <c r="Q215" s="46"/>
      <c r="R215" s="46"/>
    </row>
    <row r="216" spans="1:30" s="47" customFormat="1" ht="35.1" customHeight="1" x14ac:dyDescent="0.2">
      <c r="A216" s="28">
        <v>20</v>
      </c>
      <c r="B216" s="564" t="s">
        <v>290</v>
      </c>
      <c r="C216" s="48" t="s">
        <v>15</v>
      </c>
      <c r="D216" s="86">
        <v>3132</v>
      </c>
      <c r="E216" s="150"/>
      <c r="F216" s="209"/>
      <c r="G216" s="31">
        <f>SUM(G217:G218)</f>
        <v>234000</v>
      </c>
      <c r="H216" s="31">
        <f>SUM(H217:H218)</f>
        <v>0</v>
      </c>
      <c r="I216" s="31">
        <f>SUM(I217:I218)</f>
        <v>0</v>
      </c>
      <c r="J216" s="31">
        <f>SUM(J217:J218)</f>
        <v>234000</v>
      </c>
      <c r="K216" s="222">
        <f>SUM(K217:K218)</f>
        <v>0</v>
      </c>
      <c r="L216" s="151"/>
      <c r="M216" s="670"/>
      <c r="N216" s="441"/>
      <c r="O216" s="441"/>
      <c r="Q216" s="46"/>
      <c r="R216" s="46"/>
    </row>
    <row r="217" spans="1:30" s="47" customFormat="1" ht="17.100000000000001" customHeight="1" x14ac:dyDescent="0.2">
      <c r="A217" s="33"/>
      <c r="B217" s="51" t="s">
        <v>49</v>
      </c>
      <c r="C217" s="93"/>
      <c r="D217" s="87"/>
      <c r="E217" s="187"/>
      <c r="F217" s="194"/>
      <c r="G217" s="130">
        <f>SUM(H217:K217)</f>
        <v>234000</v>
      </c>
      <c r="H217" s="52"/>
      <c r="I217" s="130"/>
      <c r="J217" s="52">
        <v>234000</v>
      </c>
      <c r="K217" s="188"/>
      <c r="L217" s="53" t="s">
        <v>46</v>
      </c>
      <c r="M217" s="670"/>
      <c r="N217" s="441"/>
      <c r="O217" s="436"/>
      <c r="Q217" s="46"/>
      <c r="R217" s="46"/>
    </row>
    <row r="218" spans="1:30" s="47" customFormat="1" ht="17.100000000000001" customHeight="1" x14ac:dyDescent="0.2">
      <c r="A218" s="83"/>
      <c r="B218" s="54" t="s">
        <v>51</v>
      </c>
      <c r="C218" s="94"/>
      <c r="D218" s="89"/>
      <c r="E218" s="220">
        <v>14499688</v>
      </c>
      <c r="F218" s="221">
        <v>6102010.3300000001</v>
      </c>
      <c r="G218" s="130">
        <f>SUM(H218:K218)</f>
        <v>0</v>
      </c>
      <c r="H218" s="52"/>
      <c r="I218" s="130"/>
      <c r="J218" s="52">
        <v>0</v>
      </c>
      <c r="K218" s="130"/>
      <c r="L218" s="55" t="s">
        <v>52</v>
      </c>
      <c r="M218" s="670"/>
      <c r="N218" s="441"/>
      <c r="O218" s="436"/>
      <c r="Q218" s="46"/>
      <c r="R218" s="46"/>
    </row>
    <row r="219" spans="1:30" s="47" customFormat="1" ht="35.1" customHeight="1" x14ac:dyDescent="0.2">
      <c r="A219" s="28">
        <v>21</v>
      </c>
      <c r="B219" s="564" t="s">
        <v>289</v>
      </c>
      <c r="C219" s="48" t="s">
        <v>15</v>
      </c>
      <c r="D219" s="86">
        <v>3132</v>
      </c>
      <c r="E219" s="150"/>
      <c r="F219" s="209"/>
      <c r="G219" s="31">
        <f>SUM(G220:G221)</f>
        <v>234000</v>
      </c>
      <c r="H219" s="31">
        <f>SUM(H220:H221)</f>
        <v>0</v>
      </c>
      <c r="I219" s="611">
        <f>SUM(I220:I221)</f>
        <v>0</v>
      </c>
      <c r="J219" s="656">
        <f>J220+J221</f>
        <v>234000</v>
      </c>
      <c r="K219" s="134">
        <f>SUM(K220:K221)</f>
        <v>0</v>
      </c>
      <c r="L219" s="151"/>
      <c r="M219" s="670"/>
      <c r="N219" s="435"/>
      <c r="O219" s="432"/>
      <c r="P219" s="24"/>
      <c r="Q219" s="23"/>
      <c r="R219" s="23"/>
      <c r="S219" s="24"/>
      <c r="T219" s="24"/>
      <c r="U219" s="24"/>
      <c r="V219" s="24"/>
      <c r="W219" s="24"/>
      <c r="X219" s="24"/>
      <c r="Y219" s="24"/>
      <c r="Z219" s="24"/>
    </row>
    <row r="220" spans="1:30" s="47" customFormat="1" ht="17.100000000000001" customHeight="1" x14ac:dyDescent="0.2">
      <c r="A220" s="33"/>
      <c r="B220" s="51" t="s">
        <v>49</v>
      </c>
      <c r="C220" s="93"/>
      <c r="D220" s="87"/>
      <c r="E220" s="187"/>
      <c r="F220" s="194"/>
      <c r="G220" s="130">
        <f>SUM(H220:K220)</f>
        <v>234000</v>
      </c>
      <c r="H220" s="52"/>
      <c r="I220" s="130"/>
      <c r="J220" s="52">
        <v>234000</v>
      </c>
      <c r="K220" s="188"/>
      <c r="L220" s="53" t="s">
        <v>46</v>
      </c>
      <c r="M220" s="442"/>
      <c r="N220" s="435"/>
      <c r="O220" s="435"/>
      <c r="P220" s="100"/>
      <c r="Q220" s="99"/>
      <c r="R220" s="23"/>
      <c r="S220" s="24"/>
      <c r="T220" s="24"/>
      <c r="U220" s="24"/>
      <c r="V220" s="24"/>
      <c r="W220" s="24"/>
      <c r="X220" s="24"/>
      <c r="Y220" s="24"/>
      <c r="Z220" s="24"/>
    </row>
    <row r="221" spans="1:30" s="47" customFormat="1" ht="17.100000000000001" customHeight="1" x14ac:dyDescent="0.2">
      <c r="A221" s="83"/>
      <c r="B221" s="54" t="s">
        <v>51</v>
      </c>
      <c r="C221" s="94"/>
      <c r="D221" s="89"/>
      <c r="E221" s="220">
        <v>14499688</v>
      </c>
      <c r="F221" s="221">
        <v>6102010.3300000001</v>
      </c>
      <c r="G221" s="130">
        <f>SUM(H221:K221)</f>
        <v>0</v>
      </c>
      <c r="H221" s="52"/>
      <c r="I221" s="130"/>
      <c r="J221" s="56">
        <v>0</v>
      </c>
      <c r="K221" s="130"/>
      <c r="L221" s="55" t="s">
        <v>52</v>
      </c>
      <c r="M221" s="442"/>
      <c r="N221" s="443"/>
      <c r="O221" s="443"/>
      <c r="P221" s="400"/>
      <c r="Q221" s="99"/>
      <c r="R221" s="46"/>
    </row>
    <row r="222" spans="1:30" s="47" customFormat="1" ht="35.1" customHeight="1" x14ac:dyDescent="0.2">
      <c r="A222" s="28">
        <v>22</v>
      </c>
      <c r="B222" s="564" t="s">
        <v>288</v>
      </c>
      <c r="C222" s="48" t="s">
        <v>15</v>
      </c>
      <c r="D222" s="86">
        <v>3132</v>
      </c>
      <c r="E222" s="150"/>
      <c r="F222" s="209"/>
      <c r="G222" s="31">
        <f>SUM(G223:G224)</f>
        <v>168000</v>
      </c>
      <c r="H222" s="31">
        <f>SUM(H223:H224)</f>
        <v>0</v>
      </c>
      <c r="I222" s="31">
        <f>SUM(I223:I224)</f>
        <v>0</v>
      </c>
      <c r="J222" s="31">
        <f>SUM(J223:J224)</f>
        <v>168000</v>
      </c>
      <c r="K222" s="222">
        <f>SUM(K223:K224)</f>
        <v>0</v>
      </c>
      <c r="L222" s="151"/>
      <c r="M222" s="444"/>
      <c r="N222" s="444"/>
      <c r="O222" s="443"/>
      <c r="P222" s="400"/>
      <c r="Q222" s="99"/>
      <c r="R222" s="46"/>
      <c r="AA222" s="46"/>
      <c r="AB222" s="46"/>
      <c r="AC222" s="46"/>
      <c r="AD222" s="46"/>
    </row>
    <row r="223" spans="1:30" s="47" customFormat="1" ht="17.100000000000001" customHeight="1" x14ac:dyDescent="0.2">
      <c r="A223" s="33"/>
      <c r="B223" s="51" t="s">
        <v>49</v>
      </c>
      <c r="C223" s="93"/>
      <c r="D223" s="87"/>
      <c r="E223" s="187"/>
      <c r="F223" s="194"/>
      <c r="G223" s="130">
        <f>SUM(H223:K223)</f>
        <v>168000</v>
      </c>
      <c r="H223" s="52"/>
      <c r="I223" s="130"/>
      <c r="J223" s="52">
        <v>168000</v>
      </c>
      <c r="K223" s="188"/>
      <c r="L223" s="53" t="s">
        <v>50</v>
      </c>
      <c r="M223" s="445"/>
      <c r="N223" s="446"/>
      <c r="O223" s="446"/>
      <c r="P223" s="154"/>
      <c r="Q223" s="153"/>
      <c r="R223" s="153"/>
      <c r="S223" s="154"/>
      <c r="T223" s="154"/>
      <c r="U223" s="154"/>
      <c r="V223" s="154"/>
      <c r="W223" s="154"/>
      <c r="X223" s="154"/>
      <c r="Y223" s="154"/>
      <c r="Z223" s="154"/>
      <c r="AA223" s="46"/>
      <c r="AB223" s="46"/>
      <c r="AC223" s="46"/>
      <c r="AD223" s="46"/>
    </row>
    <row r="224" spans="1:30" s="24" customFormat="1" ht="17.100000000000001" customHeight="1" x14ac:dyDescent="0.2">
      <c r="A224" s="83"/>
      <c r="B224" s="54" t="s">
        <v>51</v>
      </c>
      <c r="C224" s="94"/>
      <c r="D224" s="89"/>
      <c r="E224" s="220">
        <v>14499688</v>
      </c>
      <c r="F224" s="221">
        <v>6102010.3300000001</v>
      </c>
      <c r="G224" s="130">
        <f>SUM(H224:K224)</f>
        <v>0</v>
      </c>
      <c r="H224" s="52"/>
      <c r="I224" s="130"/>
      <c r="J224" s="52"/>
      <c r="K224" s="130"/>
      <c r="L224" s="55" t="s">
        <v>52</v>
      </c>
      <c r="M224" s="445"/>
      <c r="N224" s="446"/>
      <c r="O224" s="446"/>
      <c r="P224" s="154"/>
      <c r="Q224" s="153"/>
      <c r="R224" s="153"/>
      <c r="S224" s="154"/>
      <c r="T224" s="154"/>
      <c r="U224" s="154"/>
      <c r="V224" s="154"/>
      <c r="W224" s="154"/>
      <c r="X224" s="154"/>
      <c r="Y224" s="154"/>
      <c r="Z224" s="154"/>
      <c r="AA224" s="23"/>
      <c r="AB224" s="23"/>
      <c r="AC224" s="23"/>
      <c r="AD224" s="23"/>
    </row>
    <row r="225" spans="1:30" s="24" customFormat="1" ht="35.1" customHeight="1" x14ac:dyDescent="0.2">
      <c r="A225" s="28">
        <v>23</v>
      </c>
      <c r="B225" s="116" t="s">
        <v>163</v>
      </c>
      <c r="C225" s="48" t="s">
        <v>15</v>
      </c>
      <c r="D225" s="28">
        <v>3132</v>
      </c>
      <c r="E225" s="277"/>
      <c r="F225" s="278">
        <v>1423089</v>
      </c>
      <c r="G225" s="241">
        <f>SUM(G226:G227)</f>
        <v>1344000</v>
      </c>
      <c r="H225" s="29">
        <f>SUM(H226:H227)</f>
        <v>0</v>
      </c>
      <c r="I225" s="69">
        <f>SUM(I226:I227)</f>
        <v>1012000</v>
      </c>
      <c r="J225" s="69">
        <f>SUM(J226:J227)</f>
        <v>332000</v>
      </c>
      <c r="K225" s="29">
        <f>SUM(K226:K227)</f>
        <v>0</v>
      </c>
      <c r="L225" s="50"/>
      <c r="M225" s="617"/>
      <c r="N225" s="446"/>
      <c r="O225" s="446"/>
      <c r="P225" s="154"/>
      <c r="Q225" s="153"/>
      <c r="R225" s="153"/>
      <c r="S225" s="154"/>
      <c r="T225" s="154"/>
      <c r="U225" s="154"/>
      <c r="V225" s="154"/>
      <c r="W225" s="154"/>
      <c r="X225" s="154"/>
      <c r="Y225" s="154"/>
      <c r="Z225" s="154"/>
      <c r="AA225" s="23"/>
      <c r="AB225" s="23"/>
      <c r="AC225" s="23"/>
      <c r="AD225" s="23"/>
    </row>
    <row r="226" spans="1:30" s="24" customFormat="1" ht="17.100000000000001" customHeight="1" x14ac:dyDescent="0.2">
      <c r="A226" s="33"/>
      <c r="B226" s="142" t="s">
        <v>49</v>
      </c>
      <c r="C226" s="87"/>
      <c r="D226" s="279"/>
      <c r="E226" s="280">
        <v>2750150</v>
      </c>
      <c r="F226" s="281"/>
      <c r="G226" s="403">
        <f t="shared" ref="G226:G239" si="2">SUM(H226:K226)</f>
        <v>1332061</v>
      </c>
      <c r="H226" s="74"/>
      <c r="I226" s="273">
        <v>1012000</v>
      </c>
      <c r="J226" s="74">
        <v>320061</v>
      </c>
      <c r="K226" s="74"/>
      <c r="L226" s="53" t="s">
        <v>158</v>
      </c>
      <c r="M226" s="445"/>
      <c r="N226" s="446"/>
      <c r="O226" s="446"/>
      <c r="P226" s="154"/>
      <c r="Q226" s="153"/>
      <c r="R226" s="153"/>
      <c r="S226" s="154"/>
      <c r="T226" s="154"/>
      <c r="U226" s="154"/>
      <c r="V226" s="154"/>
      <c r="W226" s="154"/>
      <c r="X226" s="154"/>
      <c r="Y226" s="154"/>
      <c r="Z226" s="154"/>
      <c r="AA226" s="23"/>
      <c r="AB226" s="23"/>
      <c r="AC226" s="23"/>
      <c r="AD226" s="23"/>
    </row>
    <row r="227" spans="1:30" s="24" customFormat="1" ht="17.100000000000001" customHeight="1" x14ac:dyDescent="0.2">
      <c r="A227" s="83"/>
      <c r="B227" s="144" t="s">
        <v>51</v>
      </c>
      <c r="C227" s="89"/>
      <c r="D227" s="89"/>
      <c r="E227" s="283"/>
      <c r="F227" s="64"/>
      <c r="G227" s="403">
        <f t="shared" si="2"/>
        <v>11939</v>
      </c>
      <c r="H227" s="64"/>
      <c r="I227" s="274"/>
      <c r="J227" s="64">
        <v>11939</v>
      </c>
      <c r="K227" s="64"/>
      <c r="L227" s="55" t="s">
        <v>52</v>
      </c>
      <c r="M227" s="445"/>
      <c r="N227" s="446"/>
      <c r="O227" s="446"/>
      <c r="P227" s="154"/>
      <c r="Q227" s="153"/>
      <c r="R227" s="153"/>
      <c r="S227" s="154"/>
      <c r="T227" s="154"/>
      <c r="U227" s="154"/>
      <c r="V227" s="154"/>
      <c r="W227" s="154"/>
      <c r="X227" s="154"/>
      <c r="Y227" s="154"/>
      <c r="Z227" s="154"/>
      <c r="AA227" s="23"/>
      <c r="AB227" s="23"/>
      <c r="AC227" s="23"/>
      <c r="AD227" s="23"/>
    </row>
    <row r="228" spans="1:30" s="24" customFormat="1" ht="50.1" customHeight="1" x14ac:dyDescent="0.2">
      <c r="A228" s="28">
        <v>24</v>
      </c>
      <c r="B228" s="116" t="s">
        <v>183</v>
      </c>
      <c r="C228" s="48" t="s">
        <v>15</v>
      </c>
      <c r="D228" s="86">
        <v>3132</v>
      </c>
      <c r="E228" s="186">
        <v>37100000</v>
      </c>
      <c r="F228" s="108"/>
      <c r="G228" s="69">
        <f t="shared" si="2"/>
        <v>8000</v>
      </c>
      <c r="H228" s="405">
        <v>0</v>
      </c>
      <c r="I228" s="29">
        <v>0</v>
      </c>
      <c r="J228" s="241">
        <f>SUM(J229:J230)</f>
        <v>8000</v>
      </c>
      <c r="K228" s="241"/>
      <c r="L228" s="50"/>
      <c r="M228" s="617"/>
      <c r="N228" s="612"/>
      <c r="O228" s="446"/>
      <c r="P228" s="154"/>
      <c r="Q228" s="153"/>
      <c r="R228" s="153"/>
      <c r="S228" s="154"/>
      <c r="T228" s="154"/>
      <c r="U228" s="154"/>
      <c r="V228" s="154"/>
      <c r="W228" s="154"/>
      <c r="X228" s="154"/>
      <c r="Y228" s="154"/>
      <c r="Z228" s="154"/>
      <c r="AA228" s="23"/>
      <c r="AB228" s="23"/>
      <c r="AC228" s="23"/>
      <c r="AD228" s="23"/>
    </row>
    <row r="229" spans="1:30" s="24" customFormat="1" ht="17.100000000000001" customHeight="1" x14ac:dyDescent="0.2">
      <c r="A229" s="33"/>
      <c r="B229" s="142" t="s">
        <v>49</v>
      </c>
      <c r="C229" s="87"/>
      <c r="D229" s="87"/>
      <c r="E229" s="88"/>
      <c r="F229" s="82"/>
      <c r="G229" s="74">
        <f t="shared" si="2"/>
        <v>8000</v>
      </c>
      <c r="H229" s="406"/>
      <c r="I229" s="273"/>
      <c r="J229" s="403">
        <v>8000</v>
      </c>
      <c r="K229" s="273"/>
      <c r="L229" s="53" t="s">
        <v>187</v>
      </c>
      <c r="M229" s="617"/>
      <c r="N229" s="446"/>
      <c r="O229" s="446"/>
      <c r="P229" s="154"/>
      <c r="Q229" s="153"/>
      <c r="R229" s="153"/>
      <c r="S229" s="154"/>
      <c r="T229" s="154"/>
      <c r="U229" s="154"/>
      <c r="V229" s="154"/>
      <c r="W229" s="154"/>
      <c r="X229" s="154"/>
      <c r="Y229" s="154"/>
      <c r="Z229" s="154"/>
      <c r="AA229" s="23"/>
      <c r="AB229" s="23"/>
      <c r="AC229" s="23"/>
      <c r="AD229" s="23"/>
    </row>
    <row r="230" spans="1:30" s="24" customFormat="1" ht="17.100000000000001" customHeight="1" x14ac:dyDescent="0.2">
      <c r="A230" s="83"/>
      <c r="B230" s="144" t="s">
        <v>51</v>
      </c>
      <c r="C230" s="89"/>
      <c r="D230" s="89"/>
      <c r="E230" s="90"/>
      <c r="F230" s="85"/>
      <c r="G230" s="64">
        <f t="shared" si="2"/>
        <v>0</v>
      </c>
      <c r="H230" s="407"/>
      <c r="I230" s="274"/>
      <c r="J230" s="404"/>
      <c r="K230" s="274"/>
      <c r="L230" s="55" t="s">
        <v>52</v>
      </c>
      <c r="M230" s="617"/>
      <c r="N230" s="446"/>
      <c r="O230" s="446"/>
      <c r="P230" s="154"/>
      <c r="Q230" s="153"/>
      <c r="R230" s="153"/>
      <c r="S230" s="154"/>
      <c r="T230" s="154"/>
      <c r="U230" s="154"/>
      <c r="V230" s="154"/>
      <c r="W230" s="154"/>
      <c r="X230" s="154"/>
      <c r="Y230" s="154"/>
      <c r="Z230" s="154"/>
      <c r="AA230" s="23"/>
      <c r="AB230" s="23"/>
      <c r="AC230" s="23"/>
      <c r="AD230" s="23"/>
    </row>
    <row r="231" spans="1:30" s="24" customFormat="1" ht="50.1" customHeight="1" x14ac:dyDescent="0.2">
      <c r="A231" s="28">
        <v>25</v>
      </c>
      <c r="B231" s="116" t="s">
        <v>291</v>
      </c>
      <c r="C231" s="48" t="s">
        <v>15</v>
      </c>
      <c r="D231" s="86">
        <v>3132</v>
      </c>
      <c r="E231" s="29" t="s">
        <v>179</v>
      </c>
      <c r="F231" s="108"/>
      <c r="G231" s="69">
        <f t="shared" si="2"/>
        <v>2385000</v>
      </c>
      <c r="H231" s="405">
        <v>0</v>
      </c>
      <c r="I231" s="29">
        <v>0</v>
      </c>
      <c r="J231" s="241">
        <f>SUM(J232:J233)</f>
        <v>817536</v>
      </c>
      <c r="K231" s="241">
        <f>SUM(K232:K233)</f>
        <v>1567464</v>
      </c>
      <c r="L231" s="50"/>
      <c r="M231" s="617"/>
      <c r="N231" s="446"/>
      <c r="O231" s="446"/>
      <c r="P231" s="154"/>
      <c r="Q231" s="153"/>
      <c r="R231" s="153"/>
      <c r="S231" s="154"/>
      <c r="T231" s="154"/>
      <c r="U231" s="154"/>
      <c r="V231" s="154"/>
      <c r="W231" s="154"/>
      <c r="X231" s="154"/>
      <c r="Y231" s="154"/>
      <c r="Z231" s="154"/>
      <c r="AA231" s="23"/>
      <c r="AB231" s="23"/>
      <c r="AC231" s="23"/>
      <c r="AD231" s="23"/>
    </row>
    <row r="232" spans="1:30" s="24" customFormat="1" ht="17.100000000000001" customHeight="1" x14ac:dyDescent="0.2">
      <c r="A232" s="33"/>
      <c r="B232" s="142" t="s">
        <v>49</v>
      </c>
      <c r="C232" s="87"/>
      <c r="D232" s="87"/>
      <c r="E232" s="88"/>
      <c r="F232" s="82"/>
      <c r="G232" s="74">
        <f t="shared" si="2"/>
        <v>2370000</v>
      </c>
      <c r="H232" s="406"/>
      <c r="I232" s="273"/>
      <c r="J232" s="403">
        <v>807536</v>
      </c>
      <c r="K232" s="273">
        <v>1562464</v>
      </c>
      <c r="L232" s="53" t="s">
        <v>265</v>
      </c>
      <c r="M232" s="617"/>
      <c r="N232" s="446"/>
      <c r="O232" s="446"/>
      <c r="P232" s="154"/>
      <c r="Q232" s="153"/>
      <c r="R232" s="153"/>
      <c r="S232" s="154"/>
      <c r="T232" s="154"/>
      <c r="U232" s="154"/>
      <c r="V232" s="154"/>
      <c r="W232" s="154"/>
      <c r="X232" s="154"/>
      <c r="Y232" s="154"/>
      <c r="Z232" s="154"/>
      <c r="AA232" s="23"/>
      <c r="AB232" s="23"/>
      <c r="AC232" s="23"/>
      <c r="AD232" s="23"/>
    </row>
    <row r="233" spans="1:30" s="24" customFormat="1" ht="17.100000000000001" customHeight="1" x14ac:dyDescent="0.2">
      <c r="A233" s="83"/>
      <c r="B233" s="144" t="s">
        <v>51</v>
      </c>
      <c r="C233" s="89"/>
      <c r="D233" s="89"/>
      <c r="E233" s="90"/>
      <c r="F233" s="85"/>
      <c r="G233" s="64">
        <f t="shared" si="2"/>
        <v>15000</v>
      </c>
      <c r="H233" s="407"/>
      <c r="I233" s="274"/>
      <c r="J233" s="404">
        <v>10000</v>
      </c>
      <c r="K233" s="274">
        <v>5000</v>
      </c>
      <c r="L233" s="55" t="s">
        <v>52</v>
      </c>
      <c r="M233" s="617"/>
      <c r="N233" s="446"/>
      <c r="O233" s="446"/>
      <c r="P233" s="154"/>
      <c r="Q233" s="153"/>
      <c r="R233" s="153"/>
      <c r="S233" s="154"/>
      <c r="T233" s="154"/>
      <c r="U233" s="154"/>
      <c r="V233" s="154"/>
      <c r="W233" s="154"/>
      <c r="X233" s="154"/>
      <c r="Y233" s="154"/>
      <c r="Z233" s="154"/>
      <c r="AA233" s="23"/>
      <c r="AB233" s="23"/>
      <c r="AC233" s="23"/>
      <c r="AD233" s="23"/>
    </row>
    <row r="234" spans="1:30" s="24" customFormat="1" ht="26.25" customHeight="1" x14ac:dyDescent="0.2">
      <c r="A234" s="28">
        <v>26</v>
      </c>
      <c r="B234" s="116" t="s">
        <v>292</v>
      </c>
      <c r="C234" s="48" t="s">
        <v>15</v>
      </c>
      <c r="D234" s="86">
        <v>3132</v>
      </c>
      <c r="E234" s="29" t="s">
        <v>179</v>
      </c>
      <c r="F234" s="74"/>
      <c r="G234" s="76">
        <f t="shared" si="2"/>
        <v>840000</v>
      </c>
      <c r="H234" s="88">
        <v>0</v>
      </c>
      <c r="I234" s="273">
        <v>0</v>
      </c>
      <c r="J234" s="657">
        <f>SUM(J235:J236)</f>
        <v>840000</v>
      </c>
      <c r="K234" s="95">
        <f>SUM(K235:K236)</f>
        <v>0</v>
      </c>
      <c r="L234" s="53"/>
      <c r="M234" s="617"/>
      <c r="N234" s="446"/>
      <c r="O234" s="446"/>
      <c r="P234" s="154"/>
      <c r="Q234" s="153"/>
      <c r="R234" s="153"/>
      <c r="S234" s="154"/>
      <c r="T234" s="154"/>
      <c r="U234" s="154"/>
      <c r="V234" s="154"/>
      <c r="W234" s="154"/>
      <c r="X234" s="154"/>
      <c r="Y234" s="154"/>
      <c r="Z234" s="154"/>
      <c r="AA234" s="23"/>
      <c r="AB234" s="23"/>
      <c r="AC234" s="23"/>
      <c r="AD234" s="23"/>
    </row>
    <row r="235" spans="1:30" s="24" customFormat="1" ht="17.100000000000001" customHeight="1" x14ac:dyDescent="0.2">
      <c r="A235" s="33"/>
      <c r="B235" s="142" t="s">
        <v>49</v>
      </c>
      <c r="C235" s="87"/>
      <c r="D235" s="87"/>
      <c r="E235" s="88"/>
      <c r="F235" s="74"/>
      <c r="G235" s="74">
        <f t="shared" si="2"/>
        <v>835000</v>
      </c>
      <c r="H235" s="88"/>
      <c r="I235" s="273"/>
      <c r="J235" s="403">
        <v>835000</v>
      </c>
      <c r="K235" s="273"/>
      <c r="L235" s="53" t="s">
        <v>355</v>
      </c>
      <c r="M235" s="445"/>
      <c r="N235" s="446"/>
      <c r="O235" s="446"/>
      <c r="P235" s="154"/>
      <c r="Q235" s="153"/>
      <c r="R235" s="153"/>
      <c r="S235" s="154"/>
      <c r="T235" s="154"/>
      <c r="U235" s="154"/>
      <c r="V235" s="154"/>
      <c r="W235" s="154"/>
      <c r="X235" s="154"/>
      <c r="Y235" s="154"/>
      <c r="Z235" s="154"/>
      <c r="AA235" s="23"/>
      <c r="AB235" s="23"/>
      <c r="AC235" s="23"/>
      <c r="AD235" s="23"/>
    </row>
    <row r="236" spans="1:30" s="24" customFormat="1" ht="17.100000000000001" customHeight="1" x14ac:dyDescent="0.2">
      <c r="A236" s="83"/>
      <c r="B236" s="144" t="s">
        <v>51</v>
      </c>
      <c r="C236" s="89"/>
      <c r="D236" s="89"/>
      <c r="E236" s="90"/>
      <c r="F236" s="64"/>
      <c r="G236" s="64">
        <f t="shared" si="2"/>
        <v>5000</v>
      </c>
      <c r="H236" s="90"/>
      <c r="I236" s="274"/>
      <c r="J236" s="404">
        <v>5000</v>
      </c>
      <c r="K236" s="274"/>
      <c r="L236" s="55" t="s">
        <v>52</v>
      </c>
      <c r="M236" s="445"/>
      <c r="N236" s="446"/>
      <c r="O236" s="446"/>
      <c r="P236" s="154"/>
      <c r="Q236" s="153"/>
      <c r="R236" s="153"/>
      <c r="S236" s="154"/>
      <c r="T236" s="154"/>
      <c r="U236" s="154"/>
      <c r="V236" s="154"/>
      <c r="W236" s="154"/>
      <c r="X236" s="154"/>
      <c r="Y236" s="154"/>
      <c r="Z236" s="154"/>
      <c r="AA236" s="23"/>
      <c r="AB236" s="23"/>
      <c r="AC236" s="23"/>
      <c r="AD236" s="23"/>
    </row>
    <row r="237" spans="1:30" s="24" customFormat="1" ht="50.1" customHeight="1" x14ac:dyDescent="0.2">
      <c r="A237" s="28">
        <v>27</v>
      </c>
      <c r="B237" s="116" t="s">
        <v>184</v>
      </c>
      <c r="C237" s="48" t="s">
        <v>15</v>
      </c>
      <c r="D237" s="86">
        <v>3132</v>
      </c>
      <c r="E237" s="29" t="s">
        <v>179</v>
      </c>
      <c r="F237" s="29"/>
      <c r="G237" s="76">
        <f t="shared" si="2"/>
        <v>160000</v>
      </c>
      <c r="H237" s="186">
        <v>0</v>
      </c>
      <c r="I237" s="29">
        <v>0</v>
      </c>
      <c r="J237" s="241">
        <f>SUM(J238:J239)</f>
        <v>160000</v>
      </c>
      <c r="K237" s="29">
        <v>0</v>
      </c>
      <c r="L237" s="50"/>
      <c r="M237" s="617"/>
      <c r="N237" s="616"/>
      <c r="O237" s="446"/>
      <c r="P237" s="154"/>
      <c r="Q237" s="153"/>
      <c r="R237" s="153"/>
      <c r="S237" s="154"/>
      <c r="T237" s="154"/>
      <c r="U237" s="154"/>
      <c r="V237" s="154"/>
      <c r="W237" s="154"/>
      <c r="X237" s="154"/>
      <c r="Y237" s="154"/>
      <c r="Z237" s="154"/>
      <c r="AA237" s="23"/>
      <c r="AB237" s="23"/>
      <c r="AC237" s="23"/>
      <c r="AD237" s="23"/>
    </row>
    <row r="238" spans="1:30" s="24" customFormat="1" ht="17.100000000000001" customHeight="1" x14ac:dyDescent="0.2">
      <c r="A238" s="33"/>
      <c r="B238" s="142" t="s">
        <v>49</v>
      </c>
      <c r="C238" s="87"/>
      <c r="D238" s="87"/>
      <c r="E238" s="88"/>
      <c r="F238" s="74"/>
      <c r="G238" s="74">
        <f t="shared" si="2"/>
        <v>157500</v>
      </c>
      <c r="H238" s="88"/>
      <c r="I238" s="273"/>
      <c r="J238" s="403">
        <v>157500</v>
      </c>
      <c r="K238" s="273"/>
      <c r="L238" s="53" t="s">
        <v>400</v>
      </c>
      <c r="M238" s="445"/>
      <c r="N238" s="446"/>
      <c r="O238" s="446"/>
      <c r="P238" s="154"/>
      <c r="Q238" s="153"/>
      <c r="R238" s="153"/>
      <c r="S238" s="154"/>
      <c r="T238" s="154"/>
      <c r="U238" s="154"/>
      <c r="V238" s="154"/>
      <c r="W238" s="154"/>
      <c r="X238" s="154"/>
      <c r="Y238" s="154"/>
      <c r="Z238" s="154"/>
      <c r="AA238" s="23"/>
      <c r="AB238" s="23"/>
      <c r="AC238" s="23"/>
      <c r="AD238" s="23"/>
    </row>
    <row r="239" spans="1:30" s="24" customFormat="1" ht="17.100000000000001" customHeight="1" x14ac:dyDescent="0.2">
      <c r="A239" s="83"/>
      <c r="B239" s="144" t="s">
        <v>51</v>
      </c>
      <c r="C239" s="89"/>
      <c r="D239" s="89"/>
      <c r="E239" s="90"/>
      <c r="F239" s="64"/>
      <c r="G239" s="74">
        <f t="shared" si="2"/>
        <v>2500</v>
      </c>
      <c r="H239" s="90"/>
      <c r="I239" s="274"/>
      <c r="J239" s="404">
        <v>2500</v>
      </c>
      <c r="K239" s="274"/>
      <c r="L239" s="55" t="s">
        <v>52</v>
      </c>
      <c r="M239" s="445"/>
      <c r="N239" s="446"/>
      <c r="O239" s="446"/>
      <c r="P239" s="154"/>
      <c r="Q239" s="153"/>
      <c r="R239" s="153"/>
      <c r="S239" s="154"/>
      <c r="T239" s="154"/>
      <c r="U239" s="154"/>
      <c r="V239" s="154"/>
      <c r="W239" s="154"/>
      <c r="X239" s="154"/>
      <c r="Y239" s="154"/>
      <c r="Z239" s="154"/>
      <c r="AA239" s="23"/>
      <c r="AB239" s="23"/>
      <c r="AC239" s="23"/>
      <c r="AD239" s="23"/>
    </row>
    <row r="240" spans="1:30" s="24" customFormat="1" ht="35.1" customHeight="1" x14ac:dyDescent="0.2">
      <c r="A240" s="33">
        <v>28</v>
      </c>
      <c r="B240" s="116" t="s">
        <v>423</v>
      </c>
      <c r="C240" s="48" t="s">
        <v>15</v>
      </c>
      <c r="D240" s="86">
        <v>3132</v>
      </c>
      <c r="E240" s="29" t="s">
        <v>179</v>
      </c>
      <c r="F240" s="108"/>
      <c r="G240" s="69">
        <f t="shared" ref="G240:G264" si="3">SUM(H240:K240)</f>
        <v>500000</v>
      </c>
      <c r="H240" s="405">
        <v>0</v>
      </c>
      <c r="I240" s="29">
        <f>SUM(I241:I242)</f>
        <v>0</v>
      </c>
      <c r="J240" s="69">
        <f>SUM(J241:J242)</f>
        <v>500000</v>
      </c>
      <c r="K240" s="29">
        <f>SUM(K241:K242)</f>
        <v>0</v>
      </c>
      <c r="L240" s="50"/>
      <c r="M240" s="445"/>
      <c r="N240" s="446"/>
      <c r="O240" s="446"/>
      <c r="P240" s="154"/>
      <c r="Q240" s="153"/>
      <c r="R240" s="153"/>
      <c r="S240" s="154"/>
      <c r="T240" s="154"/>
      <c r="U240" s="154"/>
      <c r="V240" s="154"/>
      <c r="W240" s="154"/>
      <c r="X240" s="154"/>
      <c r="Y240" s="154"/>
      <c r="Z240" s="154"/>
      <c r="AA240" s="23"/>
      <c r="AB240" s="23"/>
      <c r="AC240" s="23"/>
      <c r="AD240" s="23"/>
    </row>
    <row r="241" spans="1:30" s="24" customFormat="1" ht="17.100000000000001" customHeight="1" x14ac:dyDescent="0.2">
      <c r="A241" s="33"/>
      <c r="B241" s="142" t="s">
        <v>49</v>
      </c>
      <c r="C241" s="87"/>
      <c r="D241" s="87"/>
      <c r="E241" s="88"/>
      <c r="F241" s="82"/>
      <c r="G241" s="74">
        <f t="shared" si="3"/>
        <v>495800</v>
      </c>
      <c r="H241" s="406"/>
      <c r="I241" s="273"/>
      <c r="J241" s="403">
        <v>495800</v>
      </c>
      <c r="K241" s="273"/>
      <c r="L241" s="53" t="s">
        <v>46</v>
      </c>
      <c r="M241" s="445"/>
      <c r="N241" s="446"/>
      <c r="O241" s="446"/>
      <c r="P241" s="154"/>
      <c r="Q241" s="153"/>
      <c r="R241" s="153"/>
      <c r="S241" s="154"/>
      <c r="T241" s="154"/>
      <c r="U241" s="154"/>
      <c r="V241" s="154"/>
      <c r="W241" s="154"/>
      <c r="X241" s="154"/>
      <c r="Y241" s="154"/>
      <c r="Z241" s="154"/>
      <c r="AA241" s="23"/>
      <c r="AB241" s="23"/>
      <c r="AC241" s="23"/>
      <c r="AD241" s="23"/>
    </row>
    <row r="242" spans="1:30" s="24" customFormat="1" ht="17.100000000000001" customHeight="1" x14ac:dyDescent="0.2">
      <c r="A242" s="33"/>
      <c r="B242" s="144" t="s">
        <v>51</v>
      </c>
      <c r="C242" s="89"/>
      <c r="D242" s="89"/>
      <c r="E242" s="90"/>
      <c r="F242" s="85"/>
      <c r="G242" s="64">
        <f t="shared" si="3"/>
        <v>4200</v>
      </c>
      <c r="H242" s="407"/>
      <c r="I242" s="273"/>
      <c r="J242" s="404">
        <v>4200</v>
      </c>
      <c r="K242" s="274"/>
      <c r="L242" s="55" t="s">
        <v>52</v>
      </c>
      <c r="M242" s="445"/>
      <c r="N242" s="446"/>
      <c r="O242" s="446"/>
      <c r="P242" s="154"/>
      <c r="Q242" s="153"/>
      <c r="R242" s="153"/>
      <c r="S242" s="154"/>
      <c r="T242" s="154"/>
      <c r="U242" s="154"/>
      <c r="V242" s="154"/>
      <c r="W242" s="154"/>
      <c r="X242" s="154"/>
      <c r="Y242" s="154"/>
      <c r="Z242" s="154"/>
      <c r="AA242" s="23"/>
      <c r="AB242" s="23"/>
      <c r="AC242" s="23"/>
      <c r="AD242" s="23"/>
    </row>
    <row r="243" spans="1:30" s="24" customFormat="1" ht="50.1" customHeight="1" x14ac:dyDescent="0.2">
      <c r="A243" s="28">
        <v>29</v>
      </c>
      <c r="B243" s="116" t="s">
        <v>366</v>
      </c>
      <c r="C243" s="48" t="s">
        <v>15</v>
      </c>
      <c r="D243" s="86">
        <v>3132</v>
      </c>
      <c r="E243" s="186" t="s">
        <v>179</v>
      </c>
      <c r="F243" s="29"/>
      <c r="G243" s="76">
        <f t="shared" si="3"/>
        <v>667464</v>
      </c>
      <c r="H243" s="277">
        <v>0</v>
      </c>
      <c r="I243" s="29">
        <v>0</v>
      </c>
      <c r="J243" s="241">
        <f>SUM(J244:J245)</f>
        <v>667464</v>
      </c>
      <c r="K243" s="402">
        <f>SUM(K244:K245)</f>
        <v>0</v>
      </c>
      <c r="L243" s="50"/>
      <c r="M243" s="445"/>
      <c r="N243" s="446"/>
      <c r="O243" s="446"/>
      <c r="P243" s="154"/>
      <c r="Q243" s="153"/>
      <c r="R243" s="153"/>
      <c r="S243" s="154"/>
      <c r="T243" s="154"/>
      <c r="U243" s="154"/>
      <c r="V243" s="154"/>
      <c r="W243" s="154"/>
      <c r="X243" s="154"/>
      <c r="Y243" s="154"/>
      <c r="Z243" s="154"/>
      <c r="AA243" s="23"/>
      <c r="AB243" s="23"/>
      <c r="AC243" s="23"/>
      <c r="AD243" s="23"/>
    </row>
    <row r="244" spans="1:30" s="24" customFormat="1" ht="17.100000000000001" customHeight="1" x14ac:dyDescent="0.2">
      <c r="A244" s="33"/>
      <c r="B244" s="142" t="s">
        <v>49</v>
      </c>
      <c r="C244" s="87"/>
      <c r="D244" s="87"/>
      <c r="E244" s="88"/>
      <c r="F244" s="74"/>
      <c r="G244" s="74">
        <f t="shared" si="3"/>
        <v>661964</v>
      </c>
      <c r="H244" s="408"/>
      <c r="I244" s="273"/>
      <c r="J244" s="403">
        <v>661964</v>
      </c>
      <c r="K244" s="273"/>
      <c r="L244" s="111" t="s">
        <v>50</v>
      </c>
      <c r="M244" s="445"/>
      <c r="N244" s="446"/>
      <c r="O244" s="446"/>
      <c r="P244" s="154"/>
      <c r="Q244" s="153"/>
      <c r="R244" s="153"/>
      <c r="S244" s="154"/>
      <c r="T244" s="154"/>
      <c r="U244" s="154"/>
      <c r="V244" s="154"/>
      <c r="W244" s="154"/>
      <c r="X244" s="154"/>
      <c r="Y244" s="154"/>
      <c r="Z244" s="154"/>
      <c r="AA244" s="23"/>
      <c r="AB244" s="23"/>
      <c r="AC244" s="23"/>
      <c r="AD244" s="23"/>
    </row>
    <row r="245" spans="1:30" s="24" customFormat="1" ht="17.100000000000001" customHeight="1" x14ac:dyDescent="0.2">
      <c r="A245" s="83"/>
      <c r="B245" s="144" t="s">
        <v>51</v>
      </c>
      <c r="C245" s="89"/>
      <c r="D245" s="89"/>
      <c r="E245" s="90"/>
      <c r="F245" s="64"/>
      <c r="G245" s="64">
        <f t="shared" si="3"/>
        <v>5500</v>
      </c>
      <c r="H245" s="283"/>
      <c r="I245" s="274"/>
      <c r="J245" s="404">
        <v>5500</v>
      </c>
      <c r="K245" s="274"/>
      <c r="L245" s="55" t="s">
        <v>52</v>
      </c>
      <c r="M245" s="445"/>
      <c r="N245" s="446"/>
      <c r="O245" s="446"/>
      <c r="P245" s="154"/>
      <c r="Q245" s="153"/>
      <c r="R245" s="153"/>
      <c r="S245" s="154"/>
      <c r="T245" s="154"/>
      <c r="U245" s="154"/>
      <c r="V245" s="154"/>
      <c r="W245" s="154"/>
      <c r="X245" s="154"/>
      <c r="Y245" s="154"/>
      <c r="Z245" s="154"/>
      <c r="AA245" s="23"/>
      <c r="AB245" s="23"/>
      <c r="AC245" s="23"/>
      <c r="AD245" s="23"/>
    </row>
    <row r="246" spans="1:30" s="24" customFormat="1" ht="50.1" customHeight="1" x14ac:dyDescent="0.2">
      <c r="A246" s="33">
        <v>30</v>
      </c>
      <c r="B246" s="116" t="s">
        <v>426</v>
      </c>
      <c r="C246" s="48" t="s">
        <v>15</v>
      </c>
      <c r="D246" s="86">
        <v>3132</v>
      </c>
      <c r="E246" s="186" t="s">
        <v>179</v>
      </c>
      <c r="F246" s="108"/>
      <c r="G246" s="69">
        <f t="shared" si="3"/>
        <v>300000</v>
      </c>
      <c r="H246" s="405">
        <v>0</v>
      </c>
      <c r="I246" s="74">
        <f>SUM(I247:I248)</f>
        <v>0</v>
      </c>
      <c r="J246" s="76">
        <f>SUM(J247:J248)</f>
        <v>300000</v>
      </c>
      <c r="K246" s="74">
        <f>SUM(K247:K248)</f>
        <v>0</v>
      </c>
      <c r="L246" s="50"/>
      <c r="M246" s="445"/>
      <c r="N246" s="446"/>
      <c r="O246" s="446"/>
      <c r="P246" s="154"/>
      <c r="Q246" s="153"/>
      <c r="R246" s="153"/>
      <c r="S246" s="154"/>
      <c r="T246" s="154"/>
      <c r="U246" s="154"/>
      <c r="V246" s="154"/>
      <c r="W246" s="154"/>
      <c r="X246" s="154"/>
      <c r="Y246" s="154"/>
      <c r="Z246" s="154"/>
      <c r="AA246" s="23"/>
      <c r="AB246" s="23"/>
      <c r="AC246" s="23"/>
      <c r="AD246" s="23"/>
    </row>
    <row r="247" spans="1:30" s="24" customFormat="1" ht="17.100000000000001" customHeight="1" x14ac:dyDescent="0.2">
      <c r="A247" s="33"/>
      <c r="B247" s="142" t="s">
        <v>49</v>
      </c>
      <c r="C247" s="87"/>
      <c r="D247" s="87"/>
      <c r="E247" s="88"/>
      <c r="F247" s="82"/>
      <c r="G247" s="74">
        <f t="shared" si="3"/>
        <v>297500</v>
      </c>
      <c r="H247" s="406"/>
      <c r="I247" s="273"/>
      <c r="J247" s="403">
        <v>297500</v>
      </c>
      <c r="K247" s="273"/>
      <c r="L247" s="111" t="s">
        <v>50</v>
      </c>
      <c r="M247" s="445"/>
      <c r="N247" s="446"/>
      <c r="O247" s="446"/>
      <c r="P247" s="154"/>
      <c r="Q247" s="153"/>
      <c r="R247" s="153"/>
      <c r="S247" s="154"/>
      <c r="T247" s="154"/>
      <c r="U247" s="154"/>
      <c r="V247" s="154"/>
      <c r="W247" s="154"/>
      <c r="X247" s="154"/>
      <c r="Y247" s="154"/>
      <c r="Z247" s="154"/>
      <c r="AA247" s="23"/>
      <c r="AB247" s="23"/>
      <c r="AC247" s="23"/>
      <c r="AD247" s="23"/>
    </row>
    <row r="248" spans="1:30" s="24" customFormat="1" ht="17.100000000000001" customHeight="1" x14ac:dyDescent="0.2">
      <c r="A248" s="33"/>
      <c r="B248" s="144" t="s">
        <v>51</v>
      </c>
      <c r="C248" s="89"/>
      <c r="D248" s="89"/>
      <c r="E248" s="90"/>
      <c r="F248" s="85"/>
      <c r="G248" s="64">
        <f t="shared" si="3"/>
        <v>2500</v>
      </c>
      <c r="H248" s="407"/>
      <c r="I248" s="274"/>
      <c r="J248" s="404">
        <v>2500</v>
      </c>
      <c r="K248" s="274"/>
      <c r="L248" s="55" t="s">
        <v>52</v>
      </c>
      <c r="M248" s="445"/>
      <c r="N248" s="446"/>
      <c r="O248" s="446"/>
      <c r="P248" s="154"/>
      <c r="Q248" s="153"/>
      <c r="R248" s="153"/>
      <c r="S248" s="154"/>
      <c r="T248" s="154"/>
      <c r="U248" s="154"/>
      <c r="V248" s="154"/>
      <c r="W248" s="154"/>
      <c r="X248" s="154"/>
      <c r="Y248" s="154"/>
      <c r="Z248" s="154"/>
      <c r="AA248" s="23"/>
      <c r="AB248" s="23"/>
      <c r="AC248" s="23"/>
      <c r="AD248" s="23"/>
    </row>
    <row r="249" spans="1:30" s="24" customFormat="1" ht="35.1" customHeight="1" x14ac:dyDescent="0.2">
      <c r="A249" s="28">
        <v>31</v>
      </c>
      <c r="B249" s="116" t="s">
        <v>185</v>
      </c>
      <c r="C249" s="48" t="s">
        <v>15</v>
      </c>
      <c r="D249" s="86">
        <v>3132</v>
      </c>
      <c r="E249" s="186" t="s">
        <v>179</v>
      </c>
      <c r="F249" s="29"/>
      <c r="G249" s="76">
        <f t="shared" si="3"/>
        <v>500000</v>
      </c>
      <c r="H249" s="186">
        <v>0</v>
      </c>
      <c r="I249" s="29">
        <f>SUM(I250:I251)</f>
        <v>0</v>
      </c>
      <c r="J249" s="69">
        <f>SUM(J250:J251)</f>
        <v>500000</v>
      </c>
      <c r="K249" s="29">
        <f>SUM(K250:K251)</f>
        <v>0</v>
      </c>
      <c r="L249" s="50"/>
      <c r="M249" s="445"/>
      <c r="N249" s="446"/>
      <c r="O249" s="446"/>
      <c r="P249" s="154"/>
      <c r="Q249" s="153"/>
      <c r="R249" s="153"/>
      <c r="S249" s="154"/>
      <c r="T249" s="154"/>
      <c r="U249" s="154"/>
      <c r="V249" s="154"/>
      <c r="W249" s="154"/>
      <c r="X249" s="154"/>
      <c r="Y249" s="154"/>
      <c r="Z249" s="154"/>
      <c r="AA249" s="23"/>
      <c r="AB249" s="23"/>
      <c r="AC249" s="23"/>
      <c r="AD249" s="23"/>
    </row>
    <row r="250" spans="1:30" s="24" customFormat="1" ht="17.100000000000001" customHeight="1" x14ac:dyDescent="0.2">
      <c r="A250" s="33"/>
      <c r="B250" s="142" t="s">
        <v>49</v>
      </c>
      <c r="C250" s="87"/>
      <c r="D250" s="87"/>
      <c r="E250" s="88"/>
      <c r="F250" s="74"/>
      <c r="G250" s="74">
        <f t="shared" si="3"/>
        <v>495800</v>
      </c>
      <c r="H250" s="88"/>
      <c r="I250" s="273"/>
      <c r="J250" s="403">
        <v>495800</v>
      </c>
      <c r="K250" s="273"/>
      <c r="L250" s="53" t="s">
        <v>402</v>
      </c>
      <c r="M250" s="445"/>
      <c r="N250" s="446"/>
      <c r="O250" s="446"/>
      <c r="P250" s="154"/>
      <c r="Q250" s="153"/>
      <c r="R250" s="153"/>
      <c r="S250" s="154"/>
      <c r="T250" s="154"/>
      <c r="U250" s="154"/>
      <c r="V250" s="154"/>
      <c r="W250" s="154"/>
      <c r="X250" s="154"/>
      <c r="Y250" s="154"/>
      <c r="Z250" s="154"/>
      <c r="AA250" s="23"/>
      <c r="AB250" s="23"/>
      <c r="AC250" s="23"/>
      <c r="AD250" s="23"/>
    </row>
    <row r="251" spans="1:30" s="24" customFormat="1" ht="17.100000000000001" customHeight="1" x14ac:dyDescent="0.2">
      <c r="A251" s="83"/>
      <c r="B251" s="144" t="s">
        <v>51</v>
      </c>
      <c r="C251" s="89"/>
      <c r="D251" s="89"/>
      <c r="E251" s="90"/>
      <c r="F251" s="64"/>
      <c r="G251" s="74">
        <f t="shared" si="3"/>
        <v>4200</v>
      </c>
      <c r="H251" s="90"/>
      <c r="I251" s="274"/>
      <c r="J251" s="404">
        <v>4200</v>
      </c>
      <c r="K251" s="274"/>
      <c r="L251" s="55" t="s">
        <v>52</v>
      </c>
      <c r="M251" s="445"/>
      <c r="N251" s="446"/>
      <c r="O251" s="446"/>
      <c r="P251" s="154"/>
      <c r="Q251" s="153"/>
      <c r="R251" s="153"/>
      <c r="S251" s="154"/>
      <c r="T251" s="154"/>
      <c r="U251" s="154"/>
      <c r="V251" s="154"/>
      <c r="W251" s="154"/>
      <c r="X251" s="154"/>
      <c r="Y251" s="154"/>
      <c r="Z251" s="154"/>
      <c r="AA251" s="23"/>
      <c r="AB251" s="23"/>
      <c r="AC251" s="23"/>
      <c r="AD251" s="23"/>
    </row>
    <row r="252" spans="1:30" s="24" customFormat="1" ht="50.1" customHeight="1" x14ac:dyDescent="0.2">
      <c r="A252" s="33">
        <v>32</v>
      </c>
      <c r="B252" s="116" t="s">
        <v>186</v>
      </c>
      <c r="C252" s="48" t="s">
        <v>15</v>
      </c>
      <c r="D252" s="86">
        <v>3132</v>
      </c>
      <c r="E252" s="186" t="s">
        <v>179</v>
      </c>
      <c r="F252" s="108">
        <v>250000</v>
      </c>
      <c r="G252" s="69">
        <f t="shared" si="3"/>
        <v>200000</v>
      </c>
      <c r="H252" s="405">
        <v>0</v>
      </c>
      <c r="I252" s="29">
        <f>SUM(I253:I254)</f>
        <v>0</v>
      </c>
      <c r="J252" s="69">
        <f>SUM(J253:J254)</f>
        <v>200000</v>
      </c>
      <c r="K252" s="29">
        <f>SUM(K253:K254)</f>
        <v>0</v>
      </c>
      <c r="L252" s="50"/>
      <c r="M252" s="445"/>
      <c r="N252" s="446"/>
      <c r="O252" s="446"/>
      <c r="P252" s="154"/>
      <c r="Q252" s="153"/>
      <c r="R252" s="153"/>
      <c r="S252" s="154"/>
      <c r="T252" s="154"/>
      <c r="U252" s="154"/>
      <c r="V252" s="154"/>
      <c r="W252" s="154"/>
      <c r="X252" s="154"/>
      <c r="Y252" s="154"/>
      <c r="Z252" s="154"/>
      <c r="AA252" s="23"/>
      <c r="AB252" s="23"/>
      <c r="AC252" s="23"/>
      <c r="AD252" s="23"/>
    </row>
    <row r="253" spans="1:30" s="24" customFormat="1" ht="17.100000000000001" customHeight="1" x14ac:dyDescent="0.2">
      <c r="A253" s="33"/>
      <c r="B253" s="142" t="s">
        <v>49</v>
      </c>
      <c r="C253" s="87"/>
      <c r="D253" s="87"/>
      <c r="E253" s="88"/>
      <c r="F253" s="82"/>
      <c r="G253" s="273">
        <v>198500</v>
      </c>
      <c r="H253" s="406"/>
      <c r="I253" s="273"/>
      <c r="J253" s="403">
        <v>198500</v>
      </c>
      <c r="K253" s="273"/>
      <c r="L253" s="53" t="s">
        <v>356</v>
      </c>
      <c r="M253" s="445"/>
      <c r="N253" s="446"/>
      <c r="O253" s="446"/>
      <c r="P253" s="154"/>
      <c r="Q253" s="153"/>
      <c r="R253" s="153"/>
      <c r="S253" s="154"/>
      <c r="T253" s="154"/>
      <c r="U253" s="154"/>
      <c r="V253" s="154"/>
      <c r="W253" s="154"/>
      <c r="X253" s="154"/>
      <c r="Y253" s="154"/>
      <c r="Z253" s="154"/>
      <c r="AA253" s="23"/>
      <c r="AB253" s="23"/>
      <c r="AC253" s="23"/>
      <c r="AD253" s="23"/>
    </row>
    <row r="254" spans="1:30" s="24" customFormat="1" ht="17.100000000000001" customHeight="1" x14ac:dyDescent="0.2">
      <c r="A254" s="33"/>
      <c r="B254" s="144" t="s">
        <v>51</v>
      </c>
      <c r="C254" s="89"/>
      <c r="D254" s="89"/>
      <c r="E254" s="90"/>
      <c r="F254" s="85"/>
      <c r="G254" s="64">
        <f t="shared" si="3"/>
        <v>1500</v>
      </c>
      <c r="H254" s="407"/>
      <c r="I254" s="274"/>
      <c r="J254" s="404">
        <v>1500</v>
      </c>
      <c r="K254" s="274"/>
      <c r="L254" s="55" t="s">
        <v>52</v>
      </c>
      <c r="M254" s="445"/>
      <c r="N254" s="446"/>
      <c r="O254" s="446"/>
      <c r="P254" s="154"/>
      <c r="Q254" s="153"/>
      <c r="R254" s="153"/>
      <c r="S254" s="154"/>
      <c r="T254" s="154"/>
      <c r="U254" s="154"/>
      <c r="V254" s="154"/>
      <c r="W254" s="154"/>
      <c r="X254" s="154"/>
      <c r="Y254" s="154"/>
      <c r="Z254" s="154"/>
      <c r="AA254" s="23"/>
      <c r="AB254" s="23"/>
      <c r="AC254" s="23"/>
      <c r="AD254" s="23"/>
    </row>
    <row r="255" spans="1:30" s="24" customFormat="1" ht="35.1" customHeight="1" x14ac:dyDescent="0.2">
      <c r="A255" s="28">
        <v>33</v>
      </c>
      <c r="B255" s="116" t="s">
        <v>363</v>
      </c>
      <c r="C255" s="48" t="s">
        <v>15</v>
      </c>
      <c r="D255" s="86">
        <v>3132</v>
      </c>
      <c r="E255" s="186" t="s">
        <v>179</v>
      </c>
      <c r="F255" s="108"/>
      <c r="G255" s="76">
        <f t="shared" si="3"/>
        <v>330000</v>
      </c>
      <c r="H255" s="405">
        <v>0</v>
      </c>
      <c r="I255" s="29">
        <f>SUM(I256:I257)</f>
        <v>0</v>
      </c>
      <c r="J255" s="69">
        <f>SUM(J256:J257)</f>
        <v>330000</v>
      </c>
      <c r="K255" s="29">
        <f>SUM(K256:K257)</f>
        <v>0</v>
      </c>
      <c r="L255" s="50"/>
      <c r="M255" s="445"/>
      <c r="N255" s="446"/>
      <c r="O255" s="446"/>
      <c r="P255" s="154"/>
      <c r="Q255" s="153"/>
      <c r="R255" s="153"/>
      <c r="S255" s="154"/>
      <c r="T255" s="154"/>
      <c r="U255" s="154"/>
      <c r="V255" s="154"/>
      <c r="W255" s="154"/>
      <c r="X255" s="154"/>
      <c r="Y255" s="154"/>
      <c r="Z255" s="154"/>
      <c r="AA255" s="23"/>
      <c r="AB255" s="23"/>
      <c r="AC255" s="23"/>
      <c r="AD255" s="23"/>
    </row>
    <row r="256" spans="1:30" s="24" customFormat="1" ht="17.100000000000001" customHeight="1" x14ac:dyDescent="0.2">
      <c r="A256" s="33"/>
      <c r="B256" s="142" t="s">
        <v>49</v>
      </c>
      <c r="C256" s="87"/>
      <c r="D256" s="87"/>
      <c r="E256" s="88"/>
      <c r="F256" s="82"/>
      <c r="G256" s="74">
        <f t="shared" si="3"/>
        <v>325800</v>
      </c>
      <c r="H256" s="406"/>
      <c r="I256" s="273"/>
      <c r="J256" s="403">
        <v>325800</v>
      </c>
      <c r="K256" s="273"/>
      <c r="L256" s="53" t="s">
        <v>46</v>
      </c>
      <c r="M256" s="445"/>
      <c r="N256" s="446"/>
      <c r="O256" s="446"/>
      <c r="P256" s="154"/>
      <c r="Q256" s="153"/>
      <c r="R256" s="153"/>
      <c r="S256" s="154"/>
      <c r="T256" s="154"/>
      <c r="U256" s="154"/>
      <c r="V256" s="154"/>
      <c r="W256" s="154"/>
      <c r="X256" s="154"/>
      <c r="Y256" s="154"/>
      <c r="Z256" s="154"/>
      <c r="AA256" s="23"/>
      <c r="AB256" s="23"/>
      <c r="AC256" s="23"/>
      <c r="AD256" s="23"/>
    </row>
    <row r="257" spans="1:30" s="24" customFormat="1" ht="17.100000000000001" customHeight="1" x14ac:dyDescent="0.2">
      <c r="A257" s="83"/>
      <c r="B257" s="144" t="s">
        <v>51</v>
      </c>
      <c r="C257" s="89"/>
      <c r="D257" s="89"/>
      <c r="E257" s="90"/>
      <c r="F257" s="85"/>
      <c r="G257" s="64">
        <f t="shared" si="3"/>
        <v>4200</v>
      </c>
      <c r="H257" s="407"/>
      <c r="I257" s="274"/>
      <c r="J257" s="404">
        <v>4200</v>
      </c>
      <c r="K257" s="274"/>
      <c r="L257" s="55" t="s">
        <v>52</v>
      </c>
      <c r="M257" s="445"/>
      <c r="N257" s="446"/>
      <c r="O257" s="446"/>
      <c r="P257" s="154"/>
      <c r="Q257" s="153"/>
      <c r="R257" s="153"/>
      <c r="S257" s="154"/>
      <c r="T257" s="154"/>
      <c r="U257" s="154"/>
      <c r="V257" s="154"/>
      <c r="W257" s="154"/>
      <c r="X257" s="154"/>
      <c r="Y257" s="154"/>
      <c r="Z257" s="154"/>
      <c r="AA257" s="23"/>
      <c r="AB257" s="23"/>
      <c r="AC257" s="23"/>
      <c r="AD257" s="23"/>
    </row>
    <row r="258" spans="1:30" s="24" customFormat="1" ht="50.1" customHeight="1" x14ac:dyDescent="0.2">
      <c r="A258" s="33">
        <v>34</v>
      </c>
      <c r="B258" s="116" t="s">
        <v>458</v>
      </c>
      <c r="C258" s="48" t="s">
        <v>15</v>
      </c>
      <c r="D258" s="86">
        <v>3132</v>
      </c>
      <c r="E258" s="186" t="s">
        <v>179</v>
      </c>
      <c r="F258" s="29"/>
      <c r="G258" s="76">
        <f t="shared" si="3"/>
        <v>600000</v>
      </c>
      <c r="H258" s="186"/>
      <c r="I258" s="29">
        <f>SUM(I259:I260)</f>
        <v>0</v>
      </c>
      <c r="J258" s="69">
        <f>SUM(J259:J260)</f>
        <v>400000</v>
      </c>
      <c r="K258" s="69">
        <f>SUM(K259:K260)</f>
        <v>200000</v>
      </c>
      <c r="L258" s="50"/>
      <c r="M258" s="617"/>
      <c r="N258" s="446"/>
      <c r="O258" s="446"/>
      <c r="P258" s="154"/>
      <c r="Q258" s="153"/>
      <c r="R258" s="153"/>
      <c r="S258" s="154"/>
      <c r="T258" s="154"/>
      <c r="U258" s="154"/>
      <c r="V258" s="154"/>
      <c r="W258" s="154"/>
      <c r="X258" s="154"/>
      <c r="Y258" s="154"/>
      <c r="Z258" s="154"/>
      <c r="AA258" s="23"/>
      <c r="AB258" s="23"/>
      <c r="AC258" s="23"/>
      <c r="AD258" s="23"/>
    </row>
    <row r="259" spans="1:30" s="24" customFormat="1" ht="16.5" customHeight="1" x14ac:dyDescent="0.2">
      <c r="A259" s="33"/>
      <c r="B259" s="142" t="s">
        <v>49</v>
      </c>
      <c r="C259" s="87"/>
      <c r="D259" s="87"/>
      <c r="E259" s="88"/>
      <c r="F259" s="74"/>
      <c r="G259" s="74">
        <f t="shared" si="3"/>
        <v>591800</v>
      </c>
      <c r="H259" s="88"/>
      <c r="I259" s="273"/>
      <c r="J259" s="403">
        <v>396800</v>
      </c>
      <c r="K259" s="273">
        <v>195000</v>
      </c>
      <c r="L259" s="53" t="s">
        <v>402</v>
      </c>
      <c r="M259" s="617"/>
      <c r="N259" s="446"/>
      <c r="O259" s="446"/>
      <c r="P259" s="154"/>
      <c r="Q259" s="153"/>
      <c r="R259" s="153"/>
      <c r="S259" s="154"/>
      <c r="T259" s="154"/>
      <c r="U259" s="154"/>
      <c r="V259" s="154"/>
      <c r="W259" s="154"/>
      <c r="X259" s="154"/>
      <c r="Y259" s="154"/>
      <c r="Z259" s="154"/>
      <c r="AA259" s="23"/>
      <c r="AB259" s="23"/>
      <c r="AC259" s="23"/>
      <c r="AD259" s="23"/>
    </row>
    <row r="260" spans="1:30" s="24" customFormat="1" ht="16.5" customHeight="1" x14ac:dyDescent="0.2">
      <c r="A260" s="33"/>
      <c r="B260" s="144" t="s">
        <v>51</v>
      </c>
      <c r="C260" s="89"/>
      <c r="D260" s="89"/>
      <c r="E260" s="90"/>
      <c r="F260" s="64"/>
      <c r="G260" s="64">
        <f t="shared" si="3"/>
        <v>8200</v>
      </c>
      <c r="H260" s="90"/>
      <c r="I260" s="274"/>
      <c r="J260" s="404">
        <v>3200</v>
      </c>
      <c r="K260" s="274">
        <v>5000</v>
      </c>
      <c r="L260" s="55" t="s">
        <v>52</v>
      </c>
      <c r="M260" s="617"/>
      <c r="N260" s="446"/>
      <c r="O260" s="446"/>
      <c r="P260" s="154"/>
      <c r="Q260" s="153"/>
      <c r="R260" s="153"/>
      <c r="S260" s="154"/>
      <c r="T260" s="154"/>
      <c r="U260" s="154"/>
      <c r="V260" s="154"/>
      <c r="W260" s="154"/>
      <c r="X260" s="154"/>
      <c r="Y260" s="154"/>
      <c r="Z260" s="154"/>
      <c r="AA260" s="23"/>
      <c r="AB260" s="23"/>
      <c r="AC260" s="23"/>
      <c r="AD260" s="23"/>
    </row>
    <row r="261" spans="1:30" s="24" customFormat="1" ht="35.1" customHeight="1" x14ac:dyDescent="0.2">
      <c r="A261" s="28">
        <v>35</v>
      </c>
      <c r="B261" s="116" t="s">
        <v>365</v>
      </c>
      <c r="C261" s="48" t="s">
        <v>15</v>
      </c>
      <c r="D261" s="86">
        <v>3132</v>
      </c>
      <c r="E261" s="186" t="s">
        <v>179</v>
      </c>
      <c r="F261" s="29"/>
      <c r="G261" s="69">
        <f t="shared" si="3"/>
        <v>550000</v>
      </c>
      <c r="H261" s="186"/>
      <c r="I261" s="29">
        <f>SUM(I262:I263)</f>
        <v>0</v>
      </c>
      <c r="J261" s="69">
        <f>SUM(J262:J263)</f>
        <v>150000</v>
      </c>
      <c r="K261" s="69">
        <f>SUM(K262:K263)</f>
        <v>400000</v>
      </c>
      <c r="L261" s="50"/>
      <c r="M261" s="617"/>
      <c r="N261" s="446"/>
      <c r="O261" s="446"/>
      <c r="P261" s="154"/>
      <c r="Q261" s="153"/>
      <c r="R261" s="153"/>
      <c r="S261" s="154"/>
      <c r="T261" s="154"/>
      <c r="U261" s="154"/>
      <c r="V261" s="154"/>
      <c r="W261" s="154"/>
      <c r="X261" s="154"/>
      <c r="Y261" s="154"/>
      <c r="Z261" s="154"/>
      <c r="AA261" s="23"/>
      <c r="AB261" s="23"/>
      <c r="AC261" s="23"/>
      <c r="AD261" s="23"/>
    </row>
    <row r="262" spans="1:30" s="24" customFormat="1" ht="16.5" customHeight="1" x14ac:dyDescent="0.2">
      <c r="A262" s="33"/>
      <c r="B262" s="142" t="s">
        <v>49</v>
      </c>
      <c r="C262" s="87"/>
      <c r="D262" s="87"/>
      <c r="E262" s="88"/>
      <c r="F262" s="74"/>
      <c r="G262" s="74">
        <f t="shared" si="3"/>
        <v>543800</v>
      </c>
      <c r="H262" s="88"/>
      <c r="I262" s="273"/>
      <c r="J262" s="403">
        <v>148800</v>
      </c>
      <c r="K262" s="273">
        <v>395000</v>
      </c>
      <c r="L262" s="53" t="s">
        <v>403</v>
      </c>
      <c r="M262" s="445"/>
      <c r="N262" s="446"/>
      <c r="O262" s="446"/>
      <c r="P262" s="154"/>
      <c r="Q262" s="153"/>
      <c r="R262" s="153"/>
      <c r="S262" s="154"/>
      <c r="T262" s="154"/>
      <c r="U262" s="154"/>
      <c r="V262" s="154"/>
      <c r="W262" s="154"/>
      <c r="X262" s="154"/>
      <c r="Y262" s="154"/>
      <c r="Z262" s="154"/>
      <c r="AA262" s="23"/>
      <c r="AB262" s="23"/>
      <c r="AC262" s="23"/>
      <c r="AD262" s="23"/>
    </row>
    <row r="263" spans="1:30" s="24" customFormat="1" ht="17.100000000000001" customHeight="1" x14ac:dyDescent="0.2">
      <c r="A263" s="83"/>
      <c r="B263" s="144" t="s">
        <v>51</v>
      </c>
      <c r="C263" s="89"/>
      <c r="D263" s="89"/>
      <c r="E263" s="90"/>
      <c r="F263" s="64"/>
      <c r="G263" s="74">
        <f t="shared" si="3"/>
        <v>6200</v>
      </c>
      <c r="H263" s="90"/>
      <c r="I263" s="274"/>
      <c r="J263" s="404">
        <v>1200</v>
      </c>
      <c r="K263" s="274">
        <v>5000</v>
      </c>
      <c r="L263" s="55" t="s">
        <v>52</v>
      </c>
      <c r="M263" s="445"/>
      <c r="N263" s="446"/>
      <c r="O263" s="446"/>
      <c r="P263" s="154"/>
      <c r="Q263" s="153"/>
      <c r="R263" s="153"/>
      <c r="S263" s="154"/>
      <c r="T263" s="154"/>
      <c r="U263" s="154"/>
      <c r="V263" s="154"/>
      <c r="W263" s="154"/>
      <c r="X263" s="154"/>
      <c r="Y263" s="154"/>
      <c r="Z263" s="154"/>
      <c r="AA263" s="23"/>
      <c r="AB263" s="23"/>
      <c r="AC263" s="23"/>
      <c r="AD263" s="23"/>
    </row>
    <row r="264" spans="1:30" s="24" customFormat="1" ht="31.5" customHeight="1" x14ac:dyDescent="0.2">
      <c r="A264" s="3">
        <v>36</v>
      </c>
      <c r="B264" s="142" t="s">
        <v>427</v>
      </c>
      <c r="C264" s="48" t="s">
        <v>15</v>
      </c>
      <c r="D264" s="86">
        <v>3132</v>
      </c>
      <c r="E264" s="333" t="s">
        <v>179</v>
      </c>
      <c r="F264" s="6"/>
      <c r="G264" s="4">
        <f t="shared" si="3"/>
        <v>100000</v>
      </c>
      <c r="H264" s="333">
        <v>0</v>
      </c>
      <c r="I264" s="6">
        <v>0</v>
      </c>
      <c r="J264" s="409">
        <v>100000</v>
      </c>
      <c r="K264" s="6">
        <v>0</v>
      </c>
      <c r="L264" s="18" t="s">
        <v>64</v>
      </c>
      <c r="M264" s="445"/>
      <c r="N264" s="612"/>
      <c r="O264" s="612"/>
      <c r="P264" s="154"/>
      <c r="Q264" s="153"/>
      <c r="R264" s="153"/>
      <c r="S264" s="154"/>
      <c r="T264" s="154"/>
      <c r="U264" s="154"/>
      <c r="V264" s="154"/>
      <c r="W264" s="154"/>
      <c r="X264" s="154"/>
      <c r="Y264" s="154"/>
      <c r="Z264" s="154"/>
      <c r="AA264" s="23"/>
      <c r="AB264" s="23"/>
      <c r="AC264" s="23"/>
      <c r="AD264" s="23"/>
    </row>
    <row r="265" spans="1:30" s="24" customFormat="1" ht="29.25" customHeight="1" x14ac:dyDescent="0.2">
      <c r="A265" s="83">
        <v>37</v>
      </c>
      <c r="B265" s="116" t="s">
        <v>174</v>
      </c>
      <c r="C265" s="48" t="s">
        <v>15</v>
      </c>
      <c r="D265" s="86">
        <v>3132</v>
      </c>
      <c r="E265" s="56"/>
      <c r="F265" s="145"/>
      <c r="G265" s="44">
        <f>H265+I265+J265+K265</f>
        <v>321927</v>
      </c>
      <c r="H265" s="56"/>
      <c r="I265" s="631">
        <v>0</v>
      </c>
      <c r="J265" s="632">
        <v>321927</v>
      </c>
      <c r="K265" s="632"/>
      <c r="L265" s="18" t="s">
        <v>50</v>
      </c>
      <c r="M265" s="435">
        <v>249000</v>
      </c>
      <c r="N265" s="446"/>
      <c r="O265" s="446">
        <v>72927</v>
      </c>
      <c r="P265" s="154"/>
      <c r="Q265" s="153"/>
      <c r="R265" s="153"/>
      <c r="S265" s="154"/>
      <c r="T265" s="154"/>
      <c r="U265" s="154"/>
      <c r="V265" s="154"/>
      <c r="W265" s="154"/>
      <c r="X265" s="154"/>
      <c r="Y265" s="154"/>
      <c r="Z265" s="154"/>
    </row>
    <row r="266" spans="1:30" s="24" customFormat="1" ht="31.5" x14ac:dyDescent="0.2">
      <c r="A266" s="3">
        <v>38</v>
      </c>
      <c r="B266" s="116" t="s">
        <v>269</v>
      </c>
      <c r="C266" s="48" t="s">
        <v>15</v>
      </c>
      <c r="D266" s="86">
        <v>3132</v>
      </c>
      <c r="E266" s="56"/>
      <c r="F266" s="145"/>
      <c r="G266" s="44">
        <f>H266+I266+J266+K266</f>
        <v>150000</v>
      </c>
      <c r="H266" s="56">
        <v>0</v>
      </c>
      <c r="I266" s="133">
        <v>0</v>
      </c>
      <c r="J266" s="44">
        <v>150000</v>
      </c>
      <c r="K266" s="60">
        <v>0</v>
      </c>
      <c r="L266" s="55"/>
      <c r="M266" s="435"/>
      <c r="N266" s="446"/>
      <c r="O266" s="446"/>
      <c r="P266" s="154"/>
      <c r="Q266" s="153"/>
      <c r="R266" s="153"/>
      <c r="S266" s="154"/>
      <c r="T266" s="154"/>
      <c r="U266" s="154"/>
      <c r="V266" s="154"/>
      <c r="W266" s="154"/>
      <c r="X266" s="154"/>
      <c r="Y266" s="154"/>
      <c r="Z266" s="154"/>
    </row>
    <row r="267" spans="1:30" s="24" customFormat="1" ht="78.75" x14ac:dyDescent="0.2">
      <c r="A267" s="33">
        <v>39</v>
      </c>
      <c r="B267" s="116" t="s">
        <v>744</v>
      </c>
      <c r="C267" s="48" t="s">
        <v>15</v>
      </c>
      <c r="D267" s="86">
        <v>3132</v>
      </c>
      <c r="E267" s="56"/>
      <c r="F267" s="145"/>
      <c r="G267" s="44">
        <f>SUM(H267:K267)</f>
        <v>50000</v>
      </c>
      <c r="H267" s="56">
        <v>0</v>
      </c>
      <c r="I267" s="133">
        <v>0</v>
      </c>
      <c r="J267" s="147">
        <v>50000</v>
      </c>
      <c r="K267" s="129">
        <v>0</v>
      </c>
      <c r="L267" s="55"/>
      <c r="M267" s="435"/>
      <c r="N267" s="446"/>
      <c r="O267" s="446"/>
      <c r="P267" s="154"/>
      <c r="Q267" s="153"/>
      <c r="R267" s="153"/>
      <c r="S267" s="154"/>
      <c r="T267" s="154"/>
      <c r="U267" s="154"/>
      <c r="V267" s="154"/>
      <c r="W267" s="154"/>
      <c r="X267" s="154"/>
      <c r="Y267" s="154"/>
      <c r="Z267" s="154"/>
    </row>
    <row r="268" spans="1:30" s="47" customFormat="1" ht="35.25" customHeight="1" x14ac:dyDescent="0.2">
      <c r="A268" s="28">
        <v>40</v>
      </c>
      <c r="B268" s="609" t="s">
        <v>75</v>
      </c>
      <c r="C268" s="48" t="s">
        <v>15</v>
      </c>
      <c r="D268" s="149">
        <v>3142</v>
      </c>
      <c r="E268" s="150">
        <v>16882271</v>
      </c>
      <c r="F268" s="209">
        <v>6287830</v>
      </c>
      <c r="G268" s="31">
        <f>SUM(G269:G271)</f>
        <v>10152432</v>
      </c>
      <c r="H268" s="31">
        <f>SUM(H269:H271)</f>
        <v>3500000</v>
      </c>
      <c r="I268" s="31">
        <f>SUM(I269:I271)</f>
        <v>4541432</v>
      </c>
      <c r="J268" s="31">
        <f>SUM(J269:J271)</f>
        <v>2111000</v>
      </c>
      <c r="K268" s="31"/>
      <c r="L268" s="151"/>
      <c r="M268" s="188"/>
      <c r="N268" s="612"/>
      <c r="O268" s="612"/>
      <c r="P268" s="154"/>
      <c r="Q268" s="153"/>
      <c r="R268" s="153"/>
      <c r="S268" s="154"/>
      <c r="T268" s="154"/>
      <c r="U268" s="154"/>
      <c r="V268" s="154"/>
      <c r="W268" s="154"/>
      <c r="X268" s="154"/>
      <c r="Y268" s="154"/>
      <c r="Z268" s="154"/>
    </row>
    <row r="269" spans="1:30" s="47" customFormat="1" ht="17.100000000000001" customHeight="1" x14ac:dyDescent="0.2">
      <c r="A269" s="33"/>
      <c r="B269" s="51" t="s">
        <v>48</v>
      </c>
      <c r="C269" s="93"/>
      <c r="D269" s="135"/>
      <c r="E269" s="187"/>
      <c r="F269" s="194"/>
      <c r="G269" s="130">
        <f>SUM(H269:K269)</f>
        <v>5000</v>
      </c>
      <c r="H269" s="52">
        <v>5000</v>
      </c>
      <c r="I269" s="130"/>
      <c r="J269" s="147"/>
      <c r="K269" s="147"/>
      <c r="L269" s="189"/>
      <c r="M269" s="435"/>
      <c r="N269" s="612"/>
      <c r="O269" s="612"/>
      <c r="P269" s="154"/>
      <c r="Q269" s="153"/>
      <c r="R269" s="153"/>
      <c r="S269" s="154"/>
      <c r="T269" s="154"/>
      <c r="U269" s="154"/>
      <c r="V269" s="154"/>
      <c r="W269" s="154"/>
      <c r="X269" s="154"/>
      <c r="Y269" s="154"/>
      <c r="Z269" s="154"/>
    </row>
    <row r="270" spans="1:30" s="24" customFormat="1" ht="17.100000000000001" customHeight="1" x14ac:dyDescent="0.2">
      <c r="A270" s="33"/>
      <c r="B270" s="51" t="s">
        <v>72</v>
      </c>
      <c r="C270" s="93"/>
      <c r="D270" s="63"/>
      <c r="E270" s="220">
        <v>14499688</v>
      </c>
      <c r="F270" s="221">
        <v>6102010.3300000001</v>
      </c>
      <c r="G270" s="130">
        <f>SUM(H270:K270)</f>
        <v>10042432</v>
      </c>
      <c r="H270" s="52">
        <v>3440000</v>
      </c>
      <c r="I270" s="130">
        <v>4492432</v>
      </c>
      <c r="J270" s="52">
        <v>2110000</v>
      </c>
      <c r="K270" s="52"/>
      <c r="L270" s="53" t="s">
        <v>50</v>
      </c>
      <c r="M270" s="432"/>
      <c r="N270" s="446"/>
      <c r="O270" s="446"/>
      <c r="P270" s="154"/>
      <c r="Q270" s="153"/>
      <c r="R270" s="153"/>
      <c r="S270" s="154"/>
      <c r="T270" s="154"/>
      <c r="U270" s="154"/>
      <c r="V270" s="154"/>
      <c r="W270" s="154"/>
      <c r="X270" s="154"/>
      <c r="Y270" s="154"/>
      <c r="Z270" s="154"/>
    </row>
    <row r="271" spans="1:30" s="24" customFormat="1" ht="17.100000000000001" customHeight="1" x14ac:dyDescent="0.2">
      <c r="A271" s="83"/>
      <c r="B271" s="54" t="s">
        <v>51</v>
      </c>
      <c r="C271" s="94"/>
      <c r="D271" s="131"/>
      <c r="E271" s="56"/>
      <c r="F271" s="145"/>
      <c r="G271" s="130">
        <f>SUM(H271:K271)</f>
        <v>105000</v>
      </c>
      <c r="H271" s="56">
        <v>55000</v>
      </c>
      <c r="I271" s="133">
        <v>49000</v>
      </c>
      <c r="J271" s="56">
        <v>1000</v>
      </c>
      <c r="K271" s="56"/>
      <c r="L271" s="55" t="s">
        <v>52</v>
      </c>
      <c r="M271" s="435"/>
      <c r="N271" s="446"/>
      <c r="O271" s="446"/>
      <c r="P271" s="154"/>
      <c r="Q271" s="153"/>
      <c r="R271" s="153"/>
      <c r="S271" s="154"/>
      <c r="T271" s="154"/>
      <c r="U271" s="154"/>
      <c r="V271" s="154"/>
      <c r="W271" s="154"/>
      <c r="X271" s="154"/>
      <c r="Y271" s="154"/>
      <c r="Z271" s="154"/>
    </row>
    <row r="272" spans="1:30" s="24" customFormat="1" ht="31.5" x14ac:dyDescent="0.2">
      <c r="A272" s="33">
        <v>41</v>
      </c>
      <c r="B272" s="116" t="s">
        <v>80</v>
      </c>
      <c r="C272" s="102"/>
      <c r="D272" s="3"/>
      <c r="E272" s="60"/>
      <c r="F272" s="60"/>
      <c r="G272" s="44">
        <f>H272+I272+J272+K272</f>
        <v>466700</v>
      </c>
      <c r="H272" s="60">
        <v>0</v>
      </c>
      <c r="I272" s="60">
        <v>0</v>
      </c>
      <c r="J272" s="60">
        <v>0</v>
      </c>
      <c r="K272" s="44">
        <v>466700</v>
      </c>
      <c r="L272" s="18"/>
      <c r="M272" s="435">
        <v>0</v>
      </c>
      <c r="N272" s="446"/>
      <c r="O272" s="653">
        <v>466700</v>
      </c>
      <c r="P272" s="154"/>
      <c r="Q272" s="153"/>
      <c r="R272" s="153"/>
      <c r="S272" s="154"/>
      <c r="T272" s="154"/>
      <c r="U272" s="154"/>
      <c r="V272" s="154"/>
      <c r="W272" s="154"/>
      <c r="X272" s="154"/>
      <c r="Y272" s="154"/>
      <c r="Z272" s="154"/>
    </row>
    <row r="273" spans="1:30" s="24" customFormat="1" ht="31.5" x14ac:dyDescent="0.2">
      <c r="A273" s="33">
        <v>42</v>
      </c>
      <c r="B273" s="116" t="s">
        <v>81</v>
      </c>
      <c r="C273" s="93"/>
      <c r="D273" s="63"/>
      <c r="E273" s="52"/>
      <c r="F273" s="143"/>
      <c r="G273" s="632">
        <f>H273+I273+J273+K273</f>
        <v>170400</v>
      </c>
      <c r="H273" s="52">
        <v>0</v>
      </c>
      <c r="I273" s="130">
        <v>0</v>
      </c>
      <c r="J273" s="52">
        <v>0</v>
      </c>
      <c r="K273" s="147">
        <v>170400</v>
      </c>
      <c r="L273" s="53"/>
      <c r="M273" s="435">
        <v>0</v>
      </c>
      <c r="N273" s="446"/>
      <c r="O273" s="653">
        <v>466700</v>
      </c>
      <c r="P273" s="154"/>
      <c r="Q273" s="153"/>
      <c r="R273" s="153"/>
      <c r="S273" s="154"/>
      <c r="T273" s="154"/>
      <c r="U273" s="154"/>
      <c r="V273" s="154"/>
      <c r="W273" s="154"/>
      <c r="X273" s="154"/>
      <c r="Y273" s="154"/>
      <c r="Z273" s="154"/>
    </row>
    <row r="274" spans="1:30" s="24" customFormat="1" ht="35.1" customHeight="1" x14ac:dyDescent="0.2">
      <c r="A274" s="28">
        <v>43</v>
      </c>
      <c r="B274" s="116" t="s">
        <v>82</v>
      </c>
      <c r="C274" s="48" t="s">
        <v>15</v>
      </c>
      <c r="D274" s="86">
        <v>3132</v>
      </c>
      <c r="E274" s="29" t="s">
        <v>179</v>
      </c>
      <c r="F274" s="6"/>
      <c r="G274" s="4">
        <f>SUM(H274:K274)</f>
        <v>200000</v>
      </c>
      <c r="H274" s="333">
        <v>0</v>
      </c>
      <c r="I274" s="411"/>
      <c r="J274" s="410">
        <v>200000</v>
      </c>
      <c r="K274" s="6">
        <f>SUM(K234:K235)</f>
        <v>0</v>
      </c>
      <c r="L274" s="53" t="s">
        <v>265</v>
      </c>
      <c r="M274" s="617">
        <v>0</v>
      </c>
      <c r="N274" s="446"/>
      <c r="O274" s="612">
        <v>200000</v>
      </c>
      <c r="P274" s="154"/>
      <c r="Q274" s="153"/>
      <c r="R274" s="153"/>
      <c r="S274" s="154"/>
      <c r="T274" s="154"/>
      <c r="U274" s="154"/>
      <c r="V274" s="154"/>
      <c r="W274" s="154"/>
      <c r="X274" s="154"/>
      <c r="Y274" s="154"/>
      <c r="Z274" s="154"/>
      <c r="AA274" s="23"/>
      <c r="AB274" s="23"/>
      <c r="AC274" s="23"/>
      <c r="AD274" s="23"/>
    </row>
    <row r="275" spans="1:30" s="24" customFormat="1" ht="47.25" x14ac:dyDescent="0.2">
      <c r="A275" s="28">
        <v>44</v>
      </c>
      <c r="B275" s="609" t="s">
        <v>351</v>
      </c>
      <c r="C275" s="48"/>
      <c r="D275" s="149"/>
      <c r="E275" s="29"/>
      <c r="F275" s="402"/>
      <c r="G275" s="69">
        <f>H275+I275+J275+K275</f>
        <v>600000</v>
      </c>
      <c r="H275" s="186"/>
      <c r="I275" s="455"/>
      <c r="J275" s="470">
        <v>600000</v>
      </c>
      <c r="K275" s="29"/>
      <c r="L275" s="668"/>
      <c r="M275" s="617">
        <v>0</v>
      </c>
      <c r="N275" s="446"/>
      <c r="O275" s="612">
        <v>600000</v>
      </c>
      <c r="P275" s="154"/>
      <c r="Q275" s="153"/>
      <c r="R275" s="153"/>
      <c r="S275" s="154"/>
      <c r="T275" s="154"/>
      <c r="U275" s="154"/>
      <c r="V275" s="154"/>
      <c r="W275" s="154"/>
      <c r="X275" s="154"/>
      <c r="Y275" s="154"/>
      <c r="Z275" s="154"/>
      <c r="AA275" s="23"/>
      <c r="AB275" s="23"/>
      <c r="AC275" s="23"/>
      <c r="AD275" s="23"/>
    </row>
    <row r="276" spans="1:30" s="47" customFormat="1" ht="45" customHeight="1" x14ac:dyDescent="0.2">
      <c r="A276" s="28">
        <v>45</v>
      </c>
      <c r="B276" s="609" t="s">
        <v>358</v>
      </c>
      <c r="C276" s="48" t="s">
        <v>15</v>
      </c>
      <c r="D276" s="149">
        <v>3142</v>
      </c>
      <c r="E276" s="150"/>
      <c r="F276" s="209"/>
      <c r="G276" s="31">
        <f>H276+I276+J276+K276</f>
        <v>6100000</v>
      </c>
      <c r="H276" s="31"/>
      <c r="I276" s="31"/>
      <c r="J276" s="31">
        <v>3700000</v>
      </c>
      <c r="K276" s="31">
        <v>2400000</v>
      </c>
      <c r="L276" s="151"/>
      <c r="M276" s="188"/>
      <c r="N276" s="612"/>
      <c r="O276" s="612"/>
      <c r="P276" s="154"/>
      <c r="Q276" s="153"/>
      <c r="R276" s="153"/>
      <c r="S276" s="154"/>
      <c r="T276" s="154"/>
      <c r="U276" s="154"/>
      <c r="V276" s="154"/>
      <c r="W276" s="154"/>
      <c r="X276" s="154"/>
      <c r="Y276" s="154"/>
      <c r="Z276" s="154"/>
    </row>
    <row r="277" spans="1:30" s="47" customFormat="1" ht="39.950000000000003" customHeight="1" x14ac:dyDescent="0.2">
      <c r="A277" s="28">
        <v>46</v>
      </c>
      <c r="B277" s="21" t="s">
        <v>17</v>
      </c>
      <c r="C277" s="102" t="s">
        <v>15</v>
      </c>
      <c r="D277" s="72">
        <v>3142</v>
      </c>
      <c r="E277" s="299" t="s">
        <v>128</v>
      </c>
      <c r="F277" s="60"/>
      <c r="G277" s="44">
        <f>SUM(H277:K277)</f>
        <v>20000</v>
      </c>
      <c r="H277" s="44">
        <v>20000</v>
      </c>
      <c r="I277" s="60">
        <v>0</v>
      </c>
      <c r="J277" s="30">
        <v>0</v>
      </c>
      <c r="K277" s="222">
        <v>0</v>
      </c>
      <c r="L277" s="152" t="s">
        <v>91</v>
      </c>
      <c r="M277" s="628"/>
      <c r="N277" s="446"/>
      <c r="O277" s="446"/>
      <c r="P277" s="154"/>
      <c r="Q277" s="153"/>
      <c r="R277" s="153"/>
      <c r="S277" s="154"/>
      <c r="T277" s="154"/>
      <c r="U277" s="154"/>
      <c r="V277" s="154"/>
      <c r="W277" s="154"/>
      <c r="X277" s="154"/>
      <c r="Y277" s="154"/>
      <c r="Z277" s="154"/>
    </row>
    <row r="278" spans="1:30" s="47" customFormat="1" ht="21.95" customHeight="1" x14ac:dyDescent="0.2">
      <c r="A278" s="34"/>
      <c r="B278" s="2" t="s">
        <v>74</v>
      </c>
      <c r="C278" s="57"/>
      <c r="D278" s="34"/>
      <c r="E278" s="58"/>
      <c r="F278" s="58"/>
      <c r="G278" s="37">
        <f>G161+G162+G163+G166+G169+G172+G175+G178+G181+G184+G187+G190+G193+G196+G199+G203+G207+G210+G213+G216+G219+G222+G225+G228+G231+G234+G237+G240+G243+G246+G249+G252+G255+G258+G261+G264+G265+G266+G267+G268+G272+G273+G274+G275+G276+G277</f>
        <v>40601523</v>
      </c>
      <c r="H278" s="37">
        <f>H161+H162+H163+H166+H169+H172+H175+H178+H181+H184+H187+H190+H193+H196+H199+H203+H207+H210+H213+H216+H219+H222+H225+H228+H231+H234+H237+H240+H243+H246+H249+H252+H255+H258+H261+H264+H265+H266+H267+H268+H272+H273+H274+H275+H276+H277</f>
        <v>4409500</v>
      </c>
      <c r="I278" s="37">
        <f>I161+I162+I163+I166+I169+I172+I175+I178+I181+I184+I187+I190+I193+I196+I199+I203+I207+I210+I213+I216+I219+I222+I225+I228+I231+I234+I237+I240+I243+I246+I249+I252+I255+I258+I261+I264+I265+I266+I267+I268+I272+I273+I274+I275+I276+I277</f>
        <v>12305332</v>
      </c>
      <c r="J278" s="37">
        <f>J161+J162+J163+J166+J169+J172+J175+J178+J181+J184+J187+J190+J193+J196+J199+J203+J207+J210+J213+J216+J219+J222+J225+J228+J231+J234+J237+J240+J243+J246+J249+J252+J255+J258+J261+J264+J265+J266+J267+J268+J272+J273+J274+J275+J276+J277</f>
        <v>17968127</v>
      </c>
      <c r="K278" s="37">
        <f>K161+K162+K163+K166+K169+K172+K175+K178+K181+K184+K187+K190+K193+K196+K199+K203+K207+K210+K213+K216+K219+K222+K225+K228+K231+K234+K237+K240+K243+K246+K249+K252+K255+K258+K261+K264+K265+K266+K267+K268+K272+K273+K274+K275+K276+K277</f>
        <v>5918564</v>
      </c>
      <c r="L278" s="34"/>
      <c r="M278" s="443"/>
      <c r="N278" s="446"/>
      <c r="O278" s="446"/>
      <c r="P278" s="154"/>
      <c r="Q278" s="153"/>
      <c r="R278" s="153"/>
      <c r="S278" s="154"/>
      <c r="T278" s="154"/>
      <c r="U278" s="154"/>
      <c r="V278" s="154"/>
      <c r="W278" s="154"/>
      <c r="X278" s="154"/>
      <c r="Y278" s="154"/>
      <c r="Z278" s="154"/>
    </row>
    <row r="279" spans="1:30" s="154" customFormat="1" x14ac:dyDescent="0.2">
      <c r="A279" s="338"/>
      <c r="B279" s="21" t="s">
        <v>47</v>
      </c>
      <c r="C279" s="340"/>
      <c r="D279" s="603"/>
      <c r="E279" s="604"/>
      <c r="F279" s="605"/>
      <c r="G279" s="606">
        <f>G165+G168+G171+G174+G177+G180+G183+G186+G189+G192+G195+G198+G209+G212+G215+G218+G221+G227+G230+G233+G236+G239+G242+G245+G248+G251+G254+G257+G260+G263+G271</f>
        <v>304239</v>
      </c>
      <c r="H279" s="606">
        <f>H165+H168+H171+H174+H177+H180+H183+H186+H189+H192+H195+H198+H209+H212+H215+H218+H221+H227+H230+H233+H236+H239+H242+H245+H248+H251+H254+H257+H260+H263+H271</f>
        <v>55000</v>
      </c>
      <c r="I279" s="606">
        <f>I165+I168+I171+I174+I177+I180+I183+I186+I189+I192+I195+I198+I209+I212+I215+I218+I221+I227+I230+I233+I236+I239+I242+I245+I248+I251+I254+I257+I260+I263+I271</f>
        <v>126500</v>
      </c>
      <c r="J279" s="606">
        <f>J165+J168+J171+J174+J177+J180+J183+J186+J189+J192+J195+J198+J209+J212+J215+J218+J221+J227+J230+J233+J236+J239+J242+J245+J248+J251+J254+J257+J260+J263+J271</f>
        <v>107739</v>
      </c>
      <c r="K279" s="606">
        <f>K165+K168+K171+K174+K177+K180+K183+K186+K189+K192+K195+K198+K209+K212+K215+K218+K221+K227+K230+K233+K236+K239+K242+K245+K248+K251+K254+K257+K260+K263+K271</f>
        <v>15000</v>
      </c>
      <c r="L279" s="40"/>
      <c r="M279" s="446"/>
      <c r="N279" s="446"/>
      <c r="O279" s="446"/>
      <c r="Q279" s="153"/>
      <c r="R279" s="153"/>
    </row>
    <row r="280" spans="1:30" s="154" customFormat="1" ht="30" customHeight="1" x14ac:dyDescent="0.2">
      <c r="A280" s="739" t="s">
        <v>18</v>
      </c>
      <c r="B280" s="740"/>
      <c r="C280" s="740"/>
      <c r="D280" s="740"/>
      <c r="E280" s="740"/>
      <c r="F280" s="740"/>
      <c r="G280" s="740"/>
      <c r="H280" s="740"/>
      <c r="I280" s="740"/>
      <c r="J280" s="740"/>
      <c r="K280" s="740"/>
      <c r="L280" s="750"/>
      <c r="M280" s="446"/>
      <c r="N280" s="446"/>
      <c r="O280" s="446"/>
      <c r="Q280" s="153"/>
      <c r="R280" s="153"/>
    </row>
    <row r="281" spans="1:30" s="154" customFormat="1" ht="50.1" customHeight="1" x14ac:dyDescent="0.2">
      <c r="A281" s="191">
        <v>1</v>
      </c>
      <c r="B281" s="66" t="s">
        <v>20</v>
      </c>
      <c r="C281" s="48" t="s">
        <v>19</v>
      </c>
      <c r="D281" s="28">
        <v>3132</v>
      </c>
      <c r="E281" s="239" t="s">
        <v>128</v>
      </c>
      <c r="F281" s="190"/>
      <c r="G281" s="4">
        <v>100000</v>
      </c>
      <c r="H281" s="4">
        <v>50000</v>
      </c>
      <c r="I281" s="4">
        <v>50000</v>
      </c>
      <c r="J281" s="210">
        <v>0</v>
      </c>
      <c r="K281" s="210">
        <v>0</v>
      </c>
      <c r="L281" s="152" t="s">
        <v>91</v>
      </c>
      <c r="M281" s="442"/>
      <c r="N281" s="446"/>
      <c r="O281" s="446"/>
      <c r="Q281" s="153"/>
      <c r="R281" s="153"/>
    </row>
    <row r="282" spans="1:30" s="154" customFormat="1" ht="31.5" x14ac:dyDescent="0.2">
      <c r="A282" s="28">
        <v>2</v>
      </c>
      <c r="B282" s="205" t="s">
        <v>96</v>
      </c>
      <c r="C282" s="48" t="s">
        <v>19</v>
      </c>
      <c r="D282" s="28">
        <v>3132</v>
      </c>
      <c r="E282" s="30" t="s">
        <v>45</v>
      </c>
      <c r="F282" s="32"/>
      <c r="G282" s="69">
        <f>SUM(G283:G284)</f>
        <v>374200</v>
      </c>
      <c r="H282" s="69">
        <f>SUM(H283:H284)</f>
        <v>118200</v>
      </c>
      <c r="I282" s="69">
        <f>SUM(I283:I284)</f>
        <v>256000</v>
      </c>
      <c r="J282" s="211">
        <f>SUM(J283:J284)</f>
        <v>0</v>
      </c>
      <c r="K282" s="211">
        <f>SUM(K283:K284)</f>
        <v>0</v>
      </c>
      <c r="L282" s="50"/>
      <c r="M282" s="442"/>
      <c r="N282" s="446"/>
      <c r="O282" s="446"/>
      <c r="Q282" s="153"/>
      <c r="R282" s="153"/>
    </row>
    <row r="283" spans="1:30" s="154" customFormat="1" x14ac:dyDescent="0.2">
      <c r="A283" s="33"/>
      <c r="B283" s="51" t="s">
        <v>49</v>
      </c>
      <c r="C283" s="93"/>
      <c r="D283" s="33"/>
      <c r="E283" s="52"/>
      <c r="F283" s="117"/>
      <c r="G283" s="74">
        <f>SUM(H283:K283)</f>
        <v>368200</v>
      </c>
      <c r="H283" s="74">
        <v>118200</v>
      </c>
      <c r="I283" s="74">
        <v>250000</v>
      </c>
      <c r="J283" s="212"/>
      <c r="K283" s="212"/>
      <c r="L283" s="53" t="s">
        <v>50</v>
      </c>
      <c r="M283" s="442"/>
      <c r="N283" s="446"/>
      <c r="O283" s="446"/>
      <c r="Q283" s="153"/>
      <c r="R283" s="153"/>
    </row>
    <row r="284" spans="1:30" s="154" customFormat="1" x14ac:dyDescent="0.2">
      <c r="A284" s="83"/>
      <c r="B284" s="54" t="s">
        <v>51</v>
      </c>
      <c r="C284" s="94"/>
      <c r="D284" s="83"/>
      <c r="E284" s="56"/>
      <c r="F284" s="155"/>
      <c r="G284" s="74">
        <f>SUM(H284:K284)</f>
        <v>6000</v>
      </c>
      <c r="H284" s="64"/>
      <c r="I284" s="64">
        <v>6000</v>
      </c>
      <c r="J284" s="213"/>
      <c r="K284" s="213"/>
      <c r="L284" s="55" t="s">
        <v>52</v>
      </c>
      <c r="M284" s="442"/>
      <c r="N284" s="446"/>
      <c r="O284" s="446"/>
      <c r="Q284" s="153"/>
      <c r="R284" s="153"/>
    </row>
    <row r="285" spans="1:30" s="154" customFormat="1" ht="39.950000000000003" customHeight="1" x14ac:dyDescent="0.2">
      <c r="A285" s="28">
        <v>3</v>
      </c>
      <c r="B285" s="116" t="s">
        <v>95</v>
      </c>
      <c r="C285" s="48" t="s">
        <v>19</v>
      </c>
      <c r="D285" s="28">
        <v>3132</v>
      </c>
      <c r="E285" s="30" t="s">
        <v>45</v>
      </c>
      <c r="F285" s="32"/>
      <c r="G285" s="69">
        <f>SUM(G286:G287)</f>
        <v>350000</v>
      </c>
      <c r="H285" s="69">
        <f>SUM(H286:H287)</f>
        <v>68200</v>
      </c>
      <c r="I285" s="69">
        <f>SUM(I286:I287)</f>
        <v>281800</v>
      </c>
      <c r="J285" s="211">
        <f>SUM(J286:J287)</f>
        <v>0</v>
      </c>
      <c r="K285" s="211">
        <f>SUM(K286:K287)</f>
        <v>0</v>
      </c>
      <c r="L285" s="50"/>
      <c r="M285" s="442"/>
      <c r="N285" s="446"/>
      <c r="O285" s="446"/>
      <c r="Q285" s="153"/>
      <c r="R285" s="153"/>
    </row>
    <row r="286" spans="1:30" s="154" customFormat="1" ht="17.100000000000001" customHeight="1" x14ac:dyDescent="0.2">
      <c r="A286" s="33"/>
      <c r="B286" s="51" t="s">
        <v>49</v>
      </c>
      <c r="C286" s="93"/>
      <c r="D286" s="87"/>
      <c r="E286" s="52"/>
      <c r="F286" s="117"/>
      <c r="G286" s="74">
        <f t="shared" ref="G286:G305" si="4">SUM(H286:K286)</f>
        <v>345000</v>
      </c>
      <c r="H286" s="74">
        <v>68200</v>
      </c>
      <c r="I286" s="74">
        <v>276800</v>
      </c>
      <c r="J286" s="74"/>
      <c r="K286" s="74"/>
      <c r="L286" s="53" t="s">
        <v>50</v>
      </c>
      <c r="M286" s="442"/>
      <c r="N286" s="446"/>
      <c r="O286" s="446"/>
      <c r="Q286" s="153"/>
      <c r="R286" s="153"/>
    </row>
    <row r="287" spans="1:30" s="154" customFormat="1" ht="17.100000000000001" customHeight="1" x14ac:dyDescent="0.2">
      <c r="A287" s="83"/>
      <c r="B287" s="51" t="s">
        <v>51</v>
      </c>
      <c r="C287" s="94"/>
      <c r="D287" s="89"/>
      <c r="E287" s="56"/>
      <c r="F287" s="155"/>
      <c r="G287" s="74">
        <f t="shared" si="4"/>
        <v>5000</v>
      </c>
      <c r="H287" s="74"/>
      <c r="I287" s="64">
        <v>5000</v>
      </c>
      <c r="J287" s="64"/>
      <c r="K287" s="64"/>
      <c r="L287" s="55" t="s">
        <v>52</v>
      </c>
      <c r="M287" s="442"/>
      <c r="N287" s="446"/>
      <c r="O287" s="446"/>
      <c r="Q287" s="153"/>
      <c r="R287" s="153"/>
    </row>
    <row r="288" spans="1:30" s="154" customFormat="1" ht="35.1" customHeight="1" x14ac:dyDescent="0.2">
      <c r="A288" s="28">
        <v>4</v>
      </c>
      <c r="B288" s="116" t="s">
        <v>92</v>
      </c>
      <c r="C288" s="48" t="s">
        <v>19</v>
      </c>
      <c r="D288" s="28">
        <v>3132</v>
      </c>
      <c r="E288" s="30" t="s">
        <v>45</v>
      </c>
      <c r="F288" s="32"/>
      <c r="G288" s="69">
        <f>SUM(G289:G290)</f>
        <v>780000</v>
      </c>
      <c r="H288" s="69">
        <f>SUM(H289:H290)</f>
        <v>118000</v>
      </c>
      <c r="I288" s="69">
        <f>SUM(I289:I290)</f>
        <v>631000</v>
      </c>
      <c r="J288" s="69">
        <f>SUM(J289:J290)</f>
        <v>31000</v>
      </c>
      <c r="K288" s="29">
        <f>SUM(K289:K290)</f>
        <v>0</v>
      </c>
      <c r="L288" s="50"/>
      <c r="M288" s="442"/>
      <c r="N288" s="447"/>
      <c r="O288" s="447"/>
      <c r="P288" s="193"/>
      <c r="Q288" s="192"/>
      <c r="R288" s="192"/>
      <c r="S288" s="193"/>
      <c r="T288" s="193"/>
      <c r="U288" s="193"/>
      <c r="V288" s="193"/>
      <c r="W288" s="193"/>
      <c r="X288" s="193"/>
      <c r="Y288" s="193"/>
      <c r="Z288" s="193"/>
    </row>
    <row r="289" spans="1:26" s="154" customFormat="1" ht="17.100000000000001" customHeight="1" x14ac:dyDescent="0.2">
      <c r="A289" s="33"/>
      <c r="B289" s="51" t="s">
        <v>49</v>
      </c>
      <c r="C289" s="93"/>
      <c r="D289" s="87"/>
      <c r="E289" s="52"/>
      <c r="F289" s="117"/>
      <c r="G289" s="74">
        <f t="shared" si="4"/>
        <v>774000</v>
      </c>
      <c r="H289" s="74">
        <v>118000</v>
      </c>
      <c r="I289" s="74">
        <v>631000</v>
      </c>
      <c r="J289" s="74">
        <v>25000</v>
      </c>
      <c r="K289" s="74"/>
      <c r="L289" s="53" t="s">
        <v>268</v>
      </c>
      <c r="M289" s="442"/>
      <c r="N289" s="447"/>
      <c r="O289" s="447"/>
      <c r="P289" s="193"/>
      <c r="Q289" s="192"/>
      <c r="R289" s="192"/>
      <c r="S289" s="193"/>
      <c r="T289" s="193"/>
      <c r="U289" s="193"/>
      <c r="V289" s="193"/>
      <c r="W289" s="193"/>
      <c r="X289" s="193"/>
      <c r="Y289" s="193"/>
      <c r="Z289" s="193"/>
    </row>
    <row r="290" spans="1:26" s="154" customFormat="1" ht="17.100000000000001" customHeight="1" x14ac:dyDescent="0.2">
      <c r="A290" s="83"/>
      <c r="B290" s="54" t="s">
        <v>51</v>
      </c>
      <c r="C290" s="94"/>
      <c r="D290" s="89"/>
      <c r="E290" s="56"/>
      <c r="F290" s="155"/>
      <c r="G290" s="64">
        <f t="shared" si="4"/>
        <v>6000</v>
      </c>
      <c r="H290" s="64"/>
      <c r="I290" s="64"/>
      <c r="J290" s="64">
        <v>6000</v>
      </c>
      <c r="K290" s="64"/>
      <c r="L290" s="55" t="s">
        <v>52</v>
      </c>
      <c r="M290" s="442"/>
      <c r="N290" s="446"/>
      <c r="O290" s="446"/>
      <c r="Q290" s="153"/>
      <c r="R290" s="153"/>
    </row>
    <row r="291" spans="1:26" s="154" customFormat="1" ht="29.25" customHeight="1" x14ac:dyDescent="0.2">
      <c r="A291" s="28">
        <v>5</v>
      </c>
      <c r="B291" s="706" t="s">
        <v>93</v>
      </c>
      <c r="C291" s="48" t="s">
        <v>19</v>
      </c>
      <c r="D291" s="28">
        <v>3132</v>
      </c>
      <c r="E291" s="30" t="s">
        <v>45</v>
      </c>
      <c r="F291" s="32"/>
      <c r="G291" s="69">
        <f>H291+I291+J291+K291</f>
        <v>1494000</v>
      </c>
      <c r="H291" s="69">
        <f>SUM(H292:H293)</f>
        <v>350000</v>
      </c>
      <c r="I291" s="69">
        <f>SUM(I292:I293)</f>
        <v>448000</v>
      </c>
      <c r="J291" s="69">
        <f>SUM(J292:J293)</f>
        <v>696000</v>
      </c>
      <c r="K291" s="29">
        <f>SUM(K292:K293)</f>
        <v>0</v>
      </c>
      <c r="L291" s="50"/>
      <c r="M291" s="442"/>
      <c r="N291" s="446"/>
      <c r="O291" s="446"/>
      <c r="Q291" s="153"/>
      <c r="R291" s="153"/>
    </row>
    <row r="292" spans="1:26" s="154" customFormat="1" ht="17.100000000000001" customHeight="1" x14ac:dyDescent="0.2">
      <c r="A292" s="33"/>
      <c r="B292" s="51" t="s">
        <v>49</v>
      </c>
      <c r="C292" s="93"/>
      <c r="D292" s="33"/>
      <c r="E292" s="52"/>
      <c r="F292" s="117"/>
      <c r="G292" s="74">
        <f t="shared" si="4"/>
        <v>1482000</v>
      </c>
      <c r="H292" s="74">
        <v>350000</v>
      </c>
      <c r="I292" s="74">
        <v>442000</v>
      </c>
      <c r="J292" s="74">
        <v>690000</v>
      </c>
      <c r="K292" s="74"/>
      <c r="L292" s="53" t="s">
        <v>410</v>
      </c>
      <c r="M292" s="442"/>
      <c r="N292" s="446"/>
      <c r="O292" s="446"/>
      <c r="Q292" s="153"/>
      <c r="R292" s="153"/>
    </row>
    <row r="293" spans="1:26" s="154" customFormat="1" ht="17.100000000000001" customHeight="1" x14ac:dyDescent="0.2">
      <c r="A293" s="83"/>
      <c r="B293" s="54" t="s">
        <v>51</v>
      </c>
      <c r="C293" s="94"/>
      <c r="D293" s="83"/>
      <c r="E293" s="56"/>
      <c r="F293" s="155"/>
      <c r="G293" s="64">
        <f t="shared" si="4"/>
        <v>12000</v>
      </c>
      <c r="H293" s="64">
        <v>0</v>
      </c>
      <c r="I293" s="64">
        <v>6000</v>
      </c>
      <c r="J293" s="64">
        <v>6000</v>
      </c>
      <c r="K293" s="64"/>
      <c r="L293" s="55" t="s">
        <v>52</v>
      </c>
      <c r="M293" s="442"/>
      <c r="N293" s="446"/>
      <c r="O293" s="446"/>
      <c r="Q293" s="153"/>
      <c r="R293" s="153"/>
    </row>
    <row r="294" spans="1:26" s="154" customFormat="1" ht="45" customHeight="1" x14ac:dyDescent="0.2">
      <c r="A294" s="28">
        <v>6</v>
      </c>
      <c r="B294" s="205" t="s">
        <v>94</v>
      </c>
      <c r="C294" s="48" t="s">
        <v>19</v>
      </c>
      <c r="D294" s="28">
        <v>3132</v>
      </c>
      <c r="E294" s="30" t="s">
        <v>45</v>
      </c>
      <c r="F294" s="32"/>
      <c r="G294" s="69">
        <f>SUM(G295:G296)</f>
        <v>265800</v>
      </c>
      <c r="H294" s="69">
        <f>SUM(H295:H296)</f>
        <v>0</v>
      </c>
      <c r="I294" s="69">
        <f>SUM(I295:I296)</f>
        <v>265800</v>
      </c>
      <c r="J294" s="69">
        <f>SUM(J295:J296)</f>
        <v>0</v>
      </c>
      <c r="K294" s="69"/>
      <c r="L294" s="50"/>
      <c r="M294" s="446">
        <v>900000</v>
      </c>
      <c r="N294" s="446">
        <v>634200</v>
      </c>
      <c r="O294" s="446"/>
      <c r="Q294" s="153"/>
      <c r="R294" s="153"/>
    </row>
    <row r="295" spans="1:26" s="154" customFormat="1" ht="17.100000000000001" customHeight="1" x14ac:dyDescent="0.2">
      <c r="A295" s="33"/>
      <c r="B295" s="51" t="s">
        <v>49</v>
      </c>
      <c r="C295" s="93"/>
      <c r="D295" s="33"/>
      <c r="E295" s="52"/>
      <c r="F295" s="117"/>
      <c r="G295" s="74">
        <f t="shared" si="4"/>
        <v>265800</v>
      </c>
      <c r="H295" s="74"/>
      <c r="I295" s="74">
        <v>265800</v>
      </c>
      <c r="J295" s="74"/>
      <c r="K295" s="74"/>
      <c r="L295" s="53" t="s">
        <v>50</v>
      </c>
      <c r="M295" s="612"/>
      <c r="N295" s="612"/>
      <c r="O295" s="612"/>
      <c r="Q295" s="153"/>
      <c r="R295" s="153"/>
    </row>
    <row r="296" spans="1:26" s="193" customFormat="1" ht="17.100000000000001" customHeight="1" x14ac:dyDescent="0.2">
      <c r="A296" s="83"/>
      <c r="B296" s="54" t="s">
        <v>51</v>
      </c>
      <c r="C296" s="94"/>
      <c r="D296" s="83"/>
      <c r="E296" s="56"/>
      <c r="F296" s="155"/>
      <c r="G296" s="64">
        <f t="shared" si="4"/>
        <v>0</v>
      </c>
      <c r="H296" s="64"/>
      <c r="I296" s="64"/>
      <c r="J296" s="64"/>
      <c r="K296" s="64"/>
      <c r="L296" s="55" t="s">
        <v>52</v>
      </c>
      <c r="M296" s="612"/>
      <c r="N296" s="612"/>
      <c r="O296" s="612"/>
      <c r="Q296" s="192"/>
      <c r="R296" s="192"/>
    </row>
    <row r="297" spans="1:26" s="193" customFormat="1" ht="50.1" customHeight="1" x14ac:dyDescent="0.2">
      <c r="A297" s="78">
        <v>7</v>
      </c>
      <c r="B297" s="678" t="s">
        <v>115</v>
      </c>
      <c r="C297" s="217" t="s">
        <v>19</v>
      </c>
      <c r="D297" s="28">
        <v>3132</v>
      </c>
      <c r="E297" s="30" t="s">
        <v>45</v>
      </c>
      <c r="F297" s="158"/>
      <c r="G297" s="69">
        <f>H297+I297+J297+K297</f>
        <v>1496173</v>
      </c>
      <c r="H297" s="69">
        <f>SUM(H298:H299)</f>
        <v>110000</v>
      </c>
      <c r="I297" s="69">
        <f>SUM(I298:I299)</f>
        <v>51800</v>
      </c>
      <c r="J297" s="69">
        <f>SUM(J298:J299)</f>
        <v>1157373</v>
      </c>
      <c r="K297" s="69">
        <f>SUM(K298:K299)</f>
        <v>177000</v>
      </c>
      <c r="L297" s="50"/>
      <c r="M297" s="612">
        <v>1339173</v>
      </c>
      <c r="N297" s="612"/>
      <c r="O297" s="612">
        <v>157000</v>
      </c>
      <c r="P297" s="154"/>
      <c r="Q297" s="153"/>
      <c r="R297" s="153"/>
      <c r="S297" s="154"/>
      <c r="T297" s="154"/>
      <c r="U297" s="154"/>
      <c r="V297" s="154"/>
      <c r="W297" s="154"/>
      <c r="X297" s="154"/>
      <c r="Y297" s="154"/>
      <c r="Z297" s="154"/>
    </row>
    <row r="298" spans="1:26" s="154" customFormat="1" ht="17.100000000000001" customHeight="1" x14ac:dyDescent="0.2">
      <c r="A298" s="80"/>
      <c r="B298" s="51" t="s">
        <v>49</v>
      </c>
      <c r="C298" s="218"/>
      <c r="D298" s="63"/>
      <c r="E298" s="52"/>
      <c r="F298" s="633"/>
      <c r="G298" s="74">
        <f>H298+I298+J298+K298</f>
        <v>1476173</v>
      </c>
      <c r="H298" s="74">
        <v>110000</v>
      </c>
      <c r="I298" s="74">
        <v>51800</v>
      </c>
      <c r="J298" s="74">
        <v>1137373</v>
      </c>
      <c r="K298" s="74">
        <v>177000</v>
      </c>
      <c r="L298" s="53" t="s">
        <v>401</v>
      </c>
      <c r="M298" s="446"/>
      <c r="N298" s="446"/>
      <c r="O298" s="446"/>
      <c r="Q298" s="153"/>
      <c r="R298" s="153"/>
    </row>
    <row r="299" spans="1:26" s="154" customFormat="1" ht="17.100000000000001" customHeight="1" x14ac:dyDescent="0.2">
      <c r="A299" s="96"/>
      <c r="B299" s="54" t="s">
        <v>51</v>
      </c>
      <c r="C299" s="219"/>
      <c r="D299" s="131"/>
      <c r="E299" s="56"/>
      <c r="F299" s="160"/>
      <c r="G299" s="64">
        <f>SUM(H299:K299)</f>
        <v>20000</v>
      </c>
      <c r="H299" s="64"/>
      <c r="I299" s="64"/>
      <c r="J299" s="64">
        <v>20000</v>
      </c>
      <c r="K299" s="64"/>
      <c r="L299" s="55" t="s">
        <v>52</v>
      </c>
      <c r="M299" s="446"/>
      <c r="N299" s="446"/>
      <c r="O299" s="446"/>
      <c r="Q299" s="153"/>
      <c r="R299" s="153"/>
    </row>
    <row r="300" spans="1:26" s="154" customFormat="1" ht="35.1" customHeight="1" x14ac:dyDescent="0.2">
      <c r="A300" s="28">
        <v>8</v>
      </c>
      <c r="B300" s="51" t="s">
        <v>97</v>
      </c>
      <c r="C300" s="48" t="s">
        <v>19</v>
      </c>
      <c r="D300" s="28">
        <v>3132</v>
      </c>
      <c r="E300" s="30" t="s">
        <v>45</v>
      </c>
      <c r="F300" s="32"/>
      <c r="G300" s="69">
        <f>SUM(G301:G302)</f>
        <v>812000</v>
      </c>
      <c r="H300" s="69">
        <f>SUM(H301:H302)</f>
        <v>177800</v>
      </c>
      <c r="I300" s="69">
        <f>SUM(I301:I302)</f>
        <v>634200</v>
      </c>
      <c r="J300" s="69">
        <f>SUM(J301:J302)</f>
        <v>0</v>
      </c>
      <c r="K300" s="69">
        <f>SUM(K301:K302)</f>
        <v>0</v>
      </c>
      <c r="L300" s="50"/>
      <c r="M300" s="446"/>
      <c r="N300" s="446"/>
      <c r="O300" s="446"/>
      <c r="Q300" s="153"/>
      <c r="R300" s="153"/>
    </row>
    <row r="301" spans="1:26" s="154" customFormat="1" ht="17.100000000000001" customHeight="1" x14ac:dyDescent="0.2">
      <c r="A301" s="33"/>
      <c r="B301" s="51" t="s">
        <v>49</v>
      </c>
      <c r="C301" s="93"/>
      <c r="D301" s="33"/>
      <c r="E301" s="52"/>
      <c r="F301" s="117"/>
      <c r="G301" s="74">
        <f t="shared" si="4"/>
        <v>802500</v>
      </c>
      <c r="H301" s="74">
        <v>176800</v>
      </c>
      <c r="I301" s="74">
        <v>625700</v>
      </c>
      <c r="J301" s="110"/>
      <c r="K301" s="74"/>
      <c r="L301" s="53" t="s">
        <v>409</v>
      </c>
      <c r="M301" s="446"/>
      <c r="N301" s="446"/>
      <c r="O301" s="446"/>
      <c r="Q301" s="153"/>
      <c r="R301" s="153"/>
    </row>
    <row r="302" spans="1:26" s="154" customFormat="1" ht="17.100000000000001" customHeight="1" x14ac:dyDescent="0.2">
      <c r="A302" s="83"/>
      <c r="B302" s="54" t="s">
        <v>51</v>
      </c>
      <c r="C302" s="94"/>
      <c r="D302" s="83"/>
      <c r="E302" s="56"/>
      <c r="F302" s="155"/>
      <c r="G302" s="64">
        <f t="shared" si="4"/>
        <v>9500</v>
      </c>
      <c r="H302" s="64">
        <v>1000</v>
      </c>
      <c r="I302" s="64">
        <v>8500</v>
      </c>
      <c r="J302" s="113"/>
      <c r="K302" s="64"/>
      <c r="L302" s="55" t="s">
        <v>52</v>
      </c>
      <c r="M302" s="446"/>
      <c r="N302" s="446"/>
      <c r="O302" s="446"/>
      <c r="Q302" s="153"/>
      <c r="R302" s="153"/>
    </row>
    <row r="303" spans="1:26" s="154" customFormat="1" ht="35.1" customHeight="1" x14ac:dyDescent="0.2">
      <c r="A303" s="78">
        <v>9</v>
      </c>
      <c r="B303" s="116" t="s">
        <v>98</v>
      </c>
      <c r="C303" s="48" t="s">
        <v>19</v>
      </c>
      <c r="D303" s="28">
        <v>3132</v>
      </c>
      <c r="E303" s="30" t="s">
        <v>45</v>
      </c>
      <c r="F303" s="32"/>
      <c r="G303" s="69">
        <f>SUM(G304:G305)</f>
        <v>300000</v>
      </c>
      <c r="H303" s="29">
        <v>0</v>
      </c>
      <c r="I303" s="69">
        <f>SUM(I304:I305)</f>
        <v>45200</v>
      </c>
      <c r="J303" s="107">
        <f>SUM(J304:J305)</f>
        <v>184800</v>
      </c>
      <c r="K303" s="69">
        <f>SUM(K304:K305)</f>
        <v>70000</v>
      </c>
      <c r="L303" s="50"/>
      <c r="M303" s="446"/>
      <c r="N303" s="446"/>
      <c r="O303" s="446"/>
      <c r="Q303" s="153"/>
      <c r="R303" s="153"/>
    </row>
    <row r="304" spans="1:26" s="193" customFormat="1" ht="17.100000000000001" customHeight="1" x14ac:dyDescent="0.2">
      <c r="A304" s="80"/>
      <c r="B304" s="51" t="s">
        <v>49</v>
      </c>
      <c r="C304" s="156"/>
      <c r="D304" s="33"/>
      <c r="E304" s="130"/>
      <c r="F304" s="117"/>
      <c r="G304" s="74">
        <f t="shared" si="4"/>
        <v>294000</v>
      </c>
      <c r="H304" s="74"/>
      <c r="I304" s="74">
        <v>45200</v>
      </c>
      <c r="J304" s="110">
        <v>178800</v>
      </c>
      <c r="K304" s="74">
        <v>70000</v>
      </c>
      <c r="L304" s="53" t="s">
        <v>50</v>
      </c>
      <c r="M304" s="447"/>
      <c r="N304" s="446"/>
      <c r="O304" s="446"/>
      <c r="P304" s="154"/>
      <c r="Q304" s="153"/>
      <c r="R304" s="153"/>
      <c r="S304" s="154"/>
      <c r="T304" s="154"/>
      <c r="U304" s="154"/>
      <c r="V304" s="154"/>
      <c r="W304" s="154"/>
      <c r="X304" s="154"/>
      <c r="Y304" s="154"/>
      <c r="Z304" s="154"/>
    </row>
    <row r="305" spans="1:26" s="154" customFormat="1" ht="17.100000000000001" customHeight="1" x14ac:dyDescent="0.2">
      <c r="A305" s="96"/>
      <c r="B305" s="54" t="s">
        <v>51</v>
      </c>
      <c r="C305" s="157"/>
      <c r="D305" s="83"/>
      <c r="E305" s="133"/>
      <c r="F305" s="155"/>
      <c r="G305" s="74">
        <f t="shared" si="4"/>
        <v>6000</v>
      </c>
      <c r="H305" s="64"/>
      <c r="I305" s="64"/>
      <c r="J305" s="113">
        <v>6000</v>
      </c>
      <c r="K305" s="64"/>
      <c r="L305" s="55" t="s">
        <v>52</v>
      </c>
      <c r="M305" s="446"/>
      <c r="N305" s="446"/>
      <c r="O305" s="446"/>
      <c r="Q305" s="153"/>
      <c r="R305" s="153"/>
    </row>
    <row r="306" spans="1:26" s="154" customFormat="1" ht="35.1" customHeight="1" x14ac:dyDescent="0.2">
      <c r="A306" s="80">
        <v>10</v>
      </c>
      <c r="B306" s="205" t="s">
        <v>99</v>
      </c>
      <c r="C306" s="48" t="s">
        <v>19</v>
      </c>
      <c r="D306" s="28">
        <v>3132</v>
      </c>
      <c r="E306" s="52" t="s">
        <v>45</v>
      </c>
      <c r="F306" s="159"/>
      <c r="G306" s="107">
        <f>SUM(G307:G308)</f>
        <v>147125</v>
      </c>
      <c r="H306" s="107">
        <f>SUM(H307:H308)</f>
        <v>0</v>
      </c>
      <c r="I306" s="107">
        <f>SUM(I307:I308)</f>
        <v>147125</v>
      </c>
      <c r="J306" s="107">
        <f>SUM(J307:J308)</f>
        <v>0</v>
      </c>
      <c r="K306" s="107"/>
      <c r="L306" s="50"/>
      <c r="M306" s="446">
        <v>500000</v>
      </c>
      <c r="N306" s="446">
        <v>352875</v>
      </c>
      <c r="O306" s="446"/>
      <c r="Q306" s="153"/>
      <c r="R306" s="153"/>
    </row>
    <row r="307" spans="1:26" s="154" customFormat="1" ht="17.100000000000001" customHeight="1" x14ac:dyDescent="0.2">
      <c r="A307" s="80"/>
      <c r="B307" s="51" t="s">
        <v>49</v>
      </c>
      <c r="C307" s="93"/>
      <c r="D307" s="33"/>
      <c r="E307" s="52"/>
      <c r="F307" s="159"/>
      <c r="G307" s="74">
        <f>SUM(H307:K307)</f>
        <v>147125</v>
      </c>
      <c r="H307" s="74"/>
      <c r="I307" s="74">
        <v>147125</v>
      </c>
      <c r="J307" s="74"/>
      <c r="K307" s="74"/>
      <c r="L307" s="53" t="s">
        <v>50</v>
      </c>
      <c r="M307" s="446"/>
      <c r="N307" s="446"/>
      <c r="O307" s="446"/>
      <c r="Q307" s="153"/>
      <c r="R307" s="153"/>
    </row>
    <row r="308" spans="1:26" s="154" customFormat="1" ht="17.100000000000001" customHeight="1" x14ac:dyDescent="0.2">
      <c r="A308" s="80"/>
      <c r="B308" s="51" t="s">
        <v>51</v>
      </c>
      <c r="C308" s="93"/>
      <c r="D308" s="33"/>
      <c r="E308" s="52"/>
      <c r="F308" s="159"/>
      <c r="G308" s="74">
        <f>SUM(H308:K308)</f>
        <v>0</v>
      </c>
      <c r="H308" s="74"/>
      <c r="I308" s="74"/>
      <c r="J308" s="74"/>
      <c r="K308" s="74"/>
      <c r="L308" s="53" t="s">
        <v>52</v>
      </c>
      <c r="M308" s="446"/>
      <c r="N308" s="446"/>
      <c r="O308" s="446"/>
      <c r="Q308" s="153"/>
      <c r="R308" s="153"/>
    </row>
    <row r="309" spans="1:26" s="154" customFormat="1" ht="45" customHeight="1" x14ac:dyDescent="0.2">
      <c r="A309" s="78">
        <v>11</v>
      </c>
      <c r="B309" s="205" t="s">
        <v>100</v>
      </c>
      <c r="C309" s="48" t="s">
        <v>19</v>
      </c>
      <c r="D309" s="28">
        <v>3132</v>
      </c>
      <c r="E309" s="30" t="s">
        <v>45</v>
      </c>
      <c r="F309" s="158"/>
      <c r="G309" s="69">
        <f>SUM(G310:G311)</f>
        <v>600000</v>
      </c>
      <c r="H309" s="29">
        <f>SUM(H310:H311)</f>
        <v>0</v>
      </c>
      <c r="I309" s="69">
        <f>SUM(I310:I311)</f>
        <v>600000</v>
      </c>
      <c r="J309" s="69">
        <f>SUM(J310:J311)</f>
        <v>0</v>
      </c>
      <c r="K309" s="29">
        <f>SUM(K310:K311)</f>
        <v>0</v>
      </c>
      <c r="L309" s="50"/>
      <c r="M309" s="446"/>
      <c r="N309" s="448"/>
      <c r="O309" s="448"/>
      <c r="P309" s="401"/>
      <c r="Q309" s="192"/>
      <c r="R309" s="153"/>
      <c r="S309" s="153"/>
      <c r="T309" s="153"/>
      <c r="U309" s="153"/>
      <c r="V309" s="153"/>
    </row>
    <row r="310" spans="1:26" s="154" customFormat="1" ht="17.100000000000001" customHeight="1" x14ac:dyDescent="0.2">
      <c r="A310" s="80"/>
      <c r="B310" s="51" t="s">
        <v>49</v>
      </c>
      <c r="C310" s="93"/>
      <c r="D310" s="63"/>
      <c r="E310" s="52">
        <v>582622.51</v>
      </c>
      <c r="F310" s="130"/>
      <c r="G310" s="74">
        <f>SUM(H310:K310)</f>
        <v>590500</v>
      </c>
      <c r="H310" s="74"/>
      <c r="I310" s="74">
        <v>590500</v>
      </c>
      <c r="J310" s="110"/>
      <c r="K310" s="74"/>
      <c r="L310" s="53" t="s">
        <v>267</v>
      </c>
      <c r="M310" s="446"/>
      <c r="N310" s="449"/>
      <c r="O310" s="449"/>
      <c r="P310" s="11"/>
      <c r="Q310" s="163"/>
      <c r="R310" s="163"/>
      <c r="S310" s="11"/>
      <c r="T310" s="11"/>
      <c r="U310" s="11"/>
      <c r="V310" s="11"/>
      <c r="W310" s="11"/>
      <c r="X310" s="11"/>
      <c r="Y310" s="11"/>
      <c r="Z310" s="11"/>
    </row>
    <row r="311" spans="1:26" s="154" customFormat="1" ht="17.100000000000001" customHeight="1" x14ac:dyDescent="0.3">
      <c r="A311" s="96"/>
      <c r="B311" s="54" t="s">
        <v>51</v>
      </c>
      <c r="C311" s="94"/>
      <c r="D311" s="131"/>
      <c r="E311" s="56"/>
      <c r="F311" s="133"/>
      <c r="G311" s="64">
        <f>SUM(H311:K311)</f>
        <v>9500</v>
      </c>
      <c r="H311" s="64"/>
      <c r="I311" s="64">
        <v>9500</v>
      </c>
      <c r="J311" s="113"/>
      <c r="K311" s="64"/>
      <c r="L311" s="55" t="s">
        <v>52</v>
      </c>
      <c r="M311" s="446"/>
      <c r="N311" s="429"/>
      <c r="O311" s="429"/>
      <c r="P311" s="7"/>
      <c r="Q311" s="15"/>
      <c r="R311" s="15"/>
      <c r="S311" s="7"/>
      <c r="T311" s="7"/>
      <c r="U311" s="7"/>
      <c r="V311" s="7"/>
      <c r="W311" s="7"/>
      <c r="X311" s="7"/>
      <c r="Y311" s="7"/>
      <c r="Z311" s="7"/>
    </row>
    <row r="312" spans="1:26" s="154" customFormat="1" ht="35.1" customHeight="1" x14ac:dyDescent="0.3">
      <c r="A312" s="78">
        <v>12</v>
      </c>
      <c r="B312" s="205" t="s">
        <v>101</v>
      </c>
      <c r="C312" s="48" t="s">
        <v>19</v>
      </c>
      <c r="D312" s="28">
        <v>3132</v>
      </c>
      <c r="E312" s="30" t="s">
        <v>45</v>
      </c>
      <c r="F312" s="158"/>
      <c r="G312" s="69">
        <f>SUM(G313:G314)</f>
        <v>1200000</v>
      </c>
      <c r="H312" s="69">
        <f>SUM(H313:H314)</f>
        <v>355800</v>
      </c>
      <c r="I312" s="69">
        <f>SUM(I313:I314)</f>
        <v>757750</v>
      </c>
      <c r="J312" s="69">
        <f>SUM(J313:J314)</f>
        <v>86450</v>
      </c>
      <c r="K312" s="29">
        <f>SUM(K313:K314)</f>
        <v>0</v>
      </c>
      <c r="L312" s="50"/>
      <c r="M312" s="446"/>
      <c r="N312" s="429"/>
      <c r="O312" s="429"/>
      <c r="P312" s="7"/>
      <c r="Q312" s="15"/>
      <c r="R312" s="15"/>
      <c r="S312" s="7"/>
      <c r="T312" s="7"/>
      <c r="U312" s="7"/>
      <c r="V312" s="7"/>
      <c r="W312" s="7"/>
      <c r="X312" s="7"/>
      <c r="Y312" s="7"/>
      <c r="Z312" s="7"/>
    </row>
    <row r="313" spans="1:26" s="154" customFormat="1" ht="16.5" customHeight="1" x14ac:dyDescent="0.3">
      <c r="A313" s="80"/>
      <c r="B313" s="51" t="s">
        <v>49</v>
      </c>
      <c r="C313" s="93"/>
      <c r="D313" s="33"/>
      <c r="E313" s="52">
        <v>1180188</v>
      </c>
      <c r="F313" s="161"/>
      <c r="G313" s="74">
        <f>H313+I313+J313+K313</f>
        <v>1186000</v>
      </c>
      <c r="H313" s="74">
        <v>355800</v>
      </c>
      <c r="I313" s="74">
        <v>750250</v>
      </c>
      <c r="J313" s="74">
        <v>79950</v>
      </c>
      <c r="K313" s="82"/>
      <c r="L313" s="53" t="s">
        <v>265</v>
      </c>
      <c r="M313" s="446"/>
      <c r="N313" s="429"/>
      <c r="O313" s="429"/>
      <c r="P313" s="7"/>
      <c r="Q313" s="15"/>
      <c r="R313" s="15"/>
      <c r="S313" s="7"/>
      <c r="T313" s="7"/>
      <c r="U313" s="7"/>
      <c r="V313" s="7"/>
      <c r="W313" s="7"/>
      <c r="X313" s="7"/>
      <c r="Y313" s="7"/>
      <c r="Z313" s="7"/>
    </row>
    <row r="314" spans="1:26" s="154" customFormat="1" ht="17.100000000000001" customHeight="1" x14ac:dyDescent="0.3">
      <c r="A314" s="96"/>
      <c r="B314" s="54" t="s">
        <v>51</v>
      </c>
      <c r="C314" s="94"/>
      <c r="D314" s="83"/>
      <c r="E314" s="56"/>
      <c r="F314" s="160"/>
      <c r="G314" s="64">
        <f>H314+I314+J314+K314</f>
        <v>14000</v>
      </c>
      <c r="H314" s="64"/>
      <c r="I314" s="64">
        <v>7500</v>
      </c>
      <c r="J314" s="64">
        <v>6500</v>
      </c>
      <c r="K314" s="85"/>
      <c r="L314" s="55" t="s">
        <v>52</v>
      </c>
      <c r="M314" s="612"/>
      <c r="N314" s="452"/>
      <c r="O314" s="452"/>
      <c r="P314" s="7"/>
      <c r="Q314" s="15"/>
      <c r="R314" s="15"/>
      <c r="S314" s="7"/>
      <c r="T314" s="7"/>
      <c r="U314" s="7"/>
      <c r="V314" s="7"/>
      <c r="W314" s="7"/>
      <c r="X314" s="7"/>
      <c r="Y314" s="7"/>
      <c r="Z314" s="7"/>
    </row>
    <row r="315" spans="1:26" s="154" customFormat="1" ht="35.1" customHeight="1" x14ac:dyDescent="0.3">
      <c r="A315" s="78">
        <v>13</v>
      </c>
      <c r="B315" s="205" t="s">
        <v>102</v>
      </c>
      <c r="C315" s="48" t="s">
        <v>19</v>
      </c>
      <c r="D315" s="28">
        <v>3132</v>
      </c>
      <c r="E315" s="30" t="s">
        <v>45</v>
      </c>
      <c r="F315" s="158"/>
      <c r="G315" s="107">
        <f>SUM(G316:G317)</f>
        <v>1481828</v>
      </c>
      <c r="H315" s="107">
        <f>SUM(H316:H317)</f>
        <v>295000</v>
      </c>
      <c r="I315" s="107">
        <f>SUM(I316:I317)</f>
        <v>200000</v>
      </c>
      <c r="J315" s="107">
        <f>SUM(J316:J317)</f>
        <v>986828</v>
      </c>
      <c r="K315" s="107"/>
      <c r="L315" s="50"/>
      <c r="M315" s="612"/>
      <c r="N315" s="619"/>
      <c r="O315" s="452"/>
      <c r="P315" s="7"/>
      <c r="Q315" s="15"/>
      <c r="R315" s="15"/>
      <c r="S315" s="7"/>
      <c r="T315" s="7"/>
      <c r="U315" s="7"/>
      <c r="V315" s="7"/>
      <c r="W315" s="7"/>
      <c r="X315" s="7"/>
      <c r="Y315" s="7"/>
      <c r="Z315" s="7"/>
    </row>
    <row r="316" spans="1:26" s="154" customFormat="1" ht="17.100000000000001" customHeight="1" x14ac:dyDescent="0.3">
      <c r="A316" s="80"/>
      <c r="B316" s="51" t="s">
        <v>49</v>
      </c>
      <c r="C316" s="93"/>
      <c r="D316" s="33"/>
      <c r="E316" s="52"/>
      <c r="F316" s="159"/>
      <c r="G316" s="82">
        <f>H316+I316+J316+K316</f>
        <v>1470428</v>
      </c>
      <c r="H316" s="74">
        <v>295000</v>
      </c>
      <c r="I316" s="74">
        <v>200000</v>
      </c>
      <c r="J316" s="82">
        <v>975428</v>
      </c>
      <c r="K316" s="82"/>
      <c r="L316" s="53" t="s">
        <v>389</v>
      </c>
      <c r="M316" s="612"/>
      <c r="N316" s="452"/>
      <c r="O316" s="452"/>
      <c r="P316" s="7"/>
      <c r="Q316" s="15"/>
      <c r="R316" s="15"/>
      <c r="S316" s="7"/>
      <c r="T316" s="7"/>
      <c r="U316" s="7"/>
      <c r="V316" s="7"/>
      <c r="W316" s="7"/>
      <c r="X316" s="7"/>
      <c r="Y316" s="7"/>
      <c r="Z316" s="7"/>
    </row>
    <row r="317" spans="1:26" s="154" customFormat="1" ht="17.100000000000001" customHeight="1" x14ac:dyDescent="0.3">
      <c r="A317" s="96"/>
      <c r="B317" s="54" t="s">
        <v>51</v>
      </c>
      <c r="C317" s="94"/>
      <c r="D317" s="83"/>
      <c r="E317" s="56"/>
      <c r="F317" s="160"/>
      <c r="G317" s="85">
        <f>H317+I317+J317+K317</f>
        <v>11400</v>
      </c>
      <c r="H317" s="64"/>
      <c r="I317" s="64"/>
      <c r="J317" s="85">
        <v>11400</v>
      </c>
      <c r="K317" s="85"/>
      <c r="L317" s="55" t="s">
        <v>52</v>
      </c>
      <c r="M317" s="612"/>
      <c r="N317" s="452"/>
      <c r="O317" s="452"/>
      <c r="P317" s="7"/>
      <c r="Q317" s="15"/>
      <c r="R317" s="15"/>
      <c r="S317" s="7"/>
      <c r="T317" s="7"/>
      <c r="U317" s="7"/>
      <c r="V317" s="7"/>
      <c r="W317" s="7"/>
      <c r="X317" s="7"/>
      <c r="Y317" s="7"/>
      <c r="Z317" s="7"/>
    </row>
    <row r="318" spans="1:26" s="154" customFormat="1" ht="35.1" customHeight="1" x14ac:dyDescent="0.3">
      <c r="A318" s="78">
        <v>14</v>
      </c>
      <c r="B318" s="205" t="s">
        <v>396</v>
      </c>
      <c r="C318" s="48" t="s">
        <v>19</v>
      </c>
      <c r="D318" s="28">
        <v>3132</v>
      </c>
      <c r="E318" s="30" t="s">
        <v>45</v>
      </c>
      <c r="F318" s="158"/>
      <c r="G318" s="107">
        <f>SUM(G319:G320)</f>
        <v>380000</v>
      </c>
      <c r="H318" s="108">
        <f>SUM(H319:H320)</f>
        <v>0</v>
      </c>
      <c r="I318" s="107">
        <f>SUM(I319:I320)</f>
        <v>25000</v>
      </c>
      <c r="J318" s="107">
        <f>SUM(J319:J320)</f>
        <v>166150</v>
      </c>
      <c r="K318" s="107">
        <f>SUM(K319:K320)</f>
        <v>188850</v>
      </c>
      <c r="L318" s="50"/>
      <c r="M318" s="612">
        <v>180000</v>
      </c>
      <c r="N318" s="452"/>
      <c r="O318" s="452">
        <v>200000</v>
      </c>
      <c r="P318" s="7"/>
      <c r="Q318" s="15"/>
      <c r="R318" s="15"/>
      <c r="S318" s="7"/>
      <c r="T318" s="7"/>
      <c r="U318" s="7"/>
      <c r="V318" s="7"/>
      <c r="W318" s="7"/>
      <c r="X318" s="7"/>
      <c r="Y318" s="7"/>
      <c r="Z318" s="7"/>
    </row>
    <row r="319" spans="1:26" s="154" customFormat="1" ht="17.100000000000001" customHeight="1" x14ac:dyDescent="0.3">
      <c r="A319" s="80"/>
      <c r="B319" s="51" t="s">
        <v>49</v>
      </c>
      <c r="C319" s="93"/>
      <c r="D319" s="33"/>
      <c r="E319" s="52"/>
      <c r="F319" s="159"/>
      <c r="G319" s="82">
        <f>H319+I319+J319+K319</f>
        <v>380000</v>
      </c>
      <c r="H319" s="74"/>
      <c r="I319" s="74">
        <v>25000</v>
      </c>
      <c r="J319" s="82">
        <v>166150</v>
      </c>
      <c r="K319" s="74">
        <v>188850</v>
      </c>
      <c r="L319" s="53" t="s">
        <v>46</v>
      </c>
      <c r="M319" s="612"/>
      <c r="N319" s="452"/>
      <c r="O319" s="452"/>
      <c r="P319" s="7"/>
      <c r="Q319" s="15"/>
      <c r="R319" s="15"/>
      <c r="S319" s="7"/>
      <c r="T319" s="7"/>
      <c r="U319" s="7"/>
      <c r="V319" s="7"/>
      <c r="W319" s="7"/>
      <c r="X319" s="7"/>
      <c r="Y319" s="7"/>
      <c r="Z319" s="7"/>
    </row>
    <row r="320" spans="1:26" s="154" customFormat="1" ht="17.100000000000001" customHeight="1" x14ac:dyDescent="0.3">
      <c r="A320" s="96"/>
      <c r="B320" s="54" t="s">
        <v>51</v>
      </c>
      <c r="C320" s="94"/>
      <c r="D320" s="83"/>
      <c r="E320" s="56"/>
      <c r="F320" s="160"/>
      <c r="G320" s="85">
        <f>H320+I320+J320+K320</f>
        <v>0</v>
      </c>
      <c r="H320" s="64"/>
      <c r="I320" s="64"/>
      <c r="J320" s="85">
        <v>0</v>
      </c>
      <c r="K320" s="85"/>
      <c r="L320" s="55" t="s">
        <v>52</v>
      </c>
      <c r="M320" s="614"/>
      <c r="N320" s="452"/>
      <c r="O320" s="452"/>
      <c r="P320" s="7"/>
      <c r="Q320" s="15"/>
      <c r="R320" s="15"/>
      <c r="S320" s="7"/>
      <c r="T320" s="7"/>
      <c r="U320" s="7"/>
      <c r="V320" s="7"/>
      <c r="W320" s="7"/>
      <c r="X320" s="7"/>
      <c r="Y320" s="7"/>
      <c r="Z320" s="7"/>
    </row>
    <row r="321" spans="1:26" s="154" customFormat="1" ht="35.1" customHeight="1" x14ac:dyDescent="0.3">
      <c r="A321" s="78">
        <v>15</v>
      </c>
      <c r="B321" s="205" t="s">
        <v>397</v>
      </c>
      <c r="C321" s="48" t="s">
        <v>19</v>
      </c>
      <c r="D321" s="28">
        <v>3132</v>
      </c>
      <c r="E321" s="30" t="s">
        <v>45</v>
      </c>
      <c r="F321" s="158"/>
      <c r="G321" s="107">
        <f>SUM(G322:G323)</f>
        <v>230077</v>
      </c>
      <c r="H321" s="108">
        <f>SUM(H322:H323)</f>
        <v>0</v>
      </c>
      <c r="I321" s="108">
        <f>SUM(I322:I323)</f>
        <v>0</v>
      </c>
      <c r="J321" s="107">
        <f>SUM(J322:J323)</f>
        <v>230077</v>
      </c>
      <c r="K321" s="108">
        <f>SUM(K322:K323)</f>
        <v>0</v>
      </c>
      <c r="L321" s="50"/>
      <c r="M321" s="612"/>
      <c r="N321" s="452"/>
      <c r="O321" s="452"/>
      <c r="P321" s="7"/>
      <c r="Q321" s="15"/>
      <c r="R321" s="15"/>
      <c r="S321" s="7"/>
      <c r="T321" s="7"/>
      <c r="U321" s="7"/>
      <c r="V321" s="7"/>
      <c r="W321" s="7"/>
      <c r="X321" s="7"/>
      <c r="Y321" s="7"/>
      <c r="Z321" s="7"/>
    </row>
    <row r="322" spans="1:26" s="154" customFormat="1" ht="17.100000000000001" customHeight="1" x14ac:dyDescent="0.3">
      <c r="A322" s="80"/>
      <c r="B322" s="51" t="s">
        <v>49</v>
      </c>
      <c r="C322" s="93"/>
      <c r="D322" s="33"/>
      <c r="E322" s="52"/>
      <c r="F322" s="159"/>
      <c r="G322" s="82">
        <f>H322+I322+J322+K322</f>
        <v>226077</v>
      </c>
      <c r="H322" s="74"/>
      <c r="I322" s="74"/>
      <c r="J322" s="82">
        <v>226077</v>
      </c>
      <c r="K322" s="82"/>
      <c r="L322" s="53" t="s">
        <v>46</v>
      </c>
      <c r="M322" s="612"/>
      <c r="N322" s="452"/>
      <c r="O322" s="452"/>
      <c r="P322" s="7"/>
      <c r="Q322" s="15"/>
      <c r="R322" s="15"/>
      <c r="S322" s="7"/>
      <c r="T322" s="7"/>
      <c r="U322" s="7"/>
      <c r="V322" s="7"/>
      <c r="W322" s="7"/>
      <c r="X322" s="7"/>
      <c r="Y322" s="7"/>
      <c r="Z322" s="7"/>
    </row>
    <row r="323" spans="1:26" s="154" customFormat="1" ht="17.100000000000001" customHeight="1" x14ac:dyDescent="0.3">
      <c r="A323" s="96"/>
      <c r="B323" s="54" t="s">
        <v>51</v>
      </c>
      <c r="C323" s="94"/>
      <c r="D323" s="83"/>
      <c r="E323" s="56"/>
      <c r="F323" s="160"/>
      <c r="G323" s="85">
        <f>H323+I323+J323+K323</f>
        <v>4000</v>
      </c>
      <c r="H323" s="64"/>
      <c r="I323" s="64"/>
      <c r="J323" s="85">
        <v>4000</v>
      </c>
      <c r="K323" s="85"/>
      <c r="L323" s="55" t="s">
        <v>52</v>
      </c>
      <c r="M323" s="614"/>
      <c r="N323" s="452"/>
      <c r="O323" s="452"/>
      <c r="P323" s="7"/>
      <c r="Q323" s="15"/>
      <c r="R323" s="15"/>
      <c r="S323" s="7"/>
      <c r="T323" s="7"/>
      <c r="U323" s="7"/>
      <c r="V323" s="7"/>
      <c r="W323" s="7"/>
      <c r="X323" s="7"/>
      <c r="Y323" s="7"/>
      <c r="Z323" s="7"/>
    </row>
    <row r="324" spans="1:26" s="154" customFormat="1" ht="35.1" customHeight="1" x14ac:dyDescent="0.3">
      <c r="A324" s="78">
        <v>16</v>
      </c>
      <c r="B324" s="205" t="s">
        <v>380</v>
      </c>
      <c r="C324" s="48" t="s">
        <v>19</v>
      </c>
      <c r="D324" s="28">
        <v>3132</v>
      </c>
      <c r="E324" s="30" t="s">
        <v>45</v>
      </c>
      <c r="F324" s="158"/>
      <c r="G324" s="107">
        <f>SUM(G325:G326)</f>
        <v>487069</v>
      </c>
      <c r="H324" s="108">
        <f>SUM(H325:H326)</f>
        <v>0</v>
      </c>
      <c r="I324" s="108">
        <f>SUM(I325:I326)</f>
        <v>0</v>
      </c>
      <c r="J324" s="107">
        <f>SUM(J325:J326)</f>
        <v>114194</v>
      </c>
      <c r="K324" s="108">
        <f>SUM(K325:K326)</f>
        <v>372875</v>
      </c>
      <c r="L324" s="50"/>
      <c r="M324" s="612">
        <v>114194</v>
      </c>
      <c r="N324" s="452"/>
      <c r="O324" s="452">
        <v>372875</v>
      </c>
      <c r="P324" s="7"/>
      <c r="Q324" s="15"/>
      <c r="R324" s="15"/>
      <c r="S324" s="7"/>
      <c r="T324" s="7"/>
      <c r="U324" s="7"/>
      <c r="V324" s="7"/>
      <c r="W324" s="7"/>
      <c r="X324" s="7"/>
      <c r="Y324" s="7"/>
      <c r="Z324" s="7"/>
    </row>
    <row r="325" spans="1:26" s="154" customFormat="1" ht="17.100000000000001" customHeight="1" x14ac:dyDescent="0.3">
      <c r="A325" s="80"/>
      <c r="B325" s="51" t="s">
        <v>49</v>
      </c>
      <c r="C325" s="93"/>
      <c r="D325" s="33"/>
      <c r="E325" s="52"/>
      <c r="F325" s="159"/>
      <c r="G325" s="82">
        <f>H325+I325+J325+K325</f>
        <v>487069</v>
      </c>
      <c r="H325" s="74"/>
      <c r="I325" s="74"/>
      <c r="J325" s="82">
        <v>114194</v>
      </c>
      <c r="K325" s="82">
        <v>372875</v>
      </c>
      <c r="L325" s="53" t="s">
        <v>46</v>
      </c>
      <c r="M325" s="612"/>
      <c r="N325" s="452"/>
      <c r="O325" s="452"/>
      <c r="P325" s="7"/>
      <c r="Q325" s="15"/>
      <c r="R325" s="15"/>
      <c r="S325" s="7"/>
      <c r="T325" s="7"/>
      <c r="U325" s="7"/>
      <c r="V325" s="7"/>
      <c r="W325" s="7"/>
      <c r="X325" s="7"/>
      <c r="Y325" s="7"/>
      <c r="Z325" s="7"/>
    </row>
    <row r="326" spans="1:26" s="154" customFormat="1" ht="17.100000000000001" customHeight="1" x14ac:dyDescent="0.3">
      <c r="A326" s="96"/>
      <c r="B326" s="54" t="s">
        <v>51</v>
      </c>
      <c r="C326" s="94"/>
      <c r="D326" s="83"/>
      <c r="E326" s="56"/>
      <c r="F326" s="160"/>
      <c r="G326" s="85">
        <f>H326+I326+J326+K326</f>
        <v>0</v>
      </c>
      <c r="H326" s="64"/>
      <c r="I326" s="64"/>
      <c r="J326" s="85"/>
      <c r="K326" s="85"/>
      <c r="L326" s="55" t="s">
        <v>52</v>
      </c>
      <c r="M326" s="614"/>
      <c r="N326" s="452"/>
      <c r="O326" s="452"/>
      <c r="P326" s="7"/>
      <c r="Q326" s="15"/>
      <c r="R326" s="15"/>
      <c r="S326" s="7"/>
      <c r="T326" s="7"/>
      <c r="U326" s="7"/>
      <c r="V326" s="7"/>
      <c r="W326" s="7"/>
      <c r="X326" s="7"/>
      <c r="Y326" s="7"/>
      <c r="Z326" s="7"/>
    </row>
    <row r="327" spans="1:26" s="154" customFormat="1" ht="35.1" customHeight="1" x14ac:dyDescent="0.2">
      <c r="A327" s="78">
        <v>17</v>
      </c>
      <c r="B327" s="116" t="s">
        <v>360</v>
      </c>
      <c r="C327" s="48" t="s">
        <v>19</v>
      </c>
      <c r="D327" s="28">
        <v>3132</v>
      </c>
      <c r="E327" s="30" t="s">
        <v>45</v>
      </c>
      <c r="F327" s="32"/>
      <c r="G327" s="69">
        <f>SUM(G328:G329)</f>
        <v>200000</v>
      </c>
      <c r="H327" s="29">
        <v>0</v>
      </c>
      <c r="I327" s="69">
        <v>44000</v>
      </c>
      <c r="J327" s="69">
        <f>SUM(J328:J329)</f>
        <v>85000</v>
      </c>
      <c r="K327" s="241">
        <f>SUM(K328:K329)</f>
        <v>71000</v>
      </c>
      <c r="L327" s="50"/>
      <c r="M327" s="612"/>
      <c r="N327" s="612"/>
      <c r="O327" s="612"/>
      <c r="Q327" s="153"/>
      <c r="R327" s="153"/>
    </row>
    <row r="328" spans="1:26" s="193" customFormat="1" ht="17.100000000000001" customHeight="1" x14ac:dyDescent="0.2">
      <c r="A328" s="80"/>
      <c r="B328" s="51" t="s">
        <v>49</v>
      </c>
      <c r="C328" s="156"/>
      <c r="D328" s="33"/>
      <c r="E328" s="130"/>
      <c r="F328" s="117"/>
      <c r="G328" s="74">
        <f>SUM(H328:K328)</f>
        <v>200000</v>
      </c>
      <c r="H328" s="74"/>
      <c r="I328" s="74">
        <v>44000</v>
      </c>
      <c r="J328" s="74">
        <v>85000</v>
      </c>
      <c r="K328" s="110">
        <v>71000</v>
      </c>
      <c r="L328" s="53" t="s">
        <v>46</v>
      </c>
      <c r="M328" s="612"/>
      <c r="N328" s="612"/>
      <c r="O328" s="612"/>
      <c r="P328" s="154"/>
      <c r="Q328" s="153"/>
      <c r="R328" s="153"/>
      <c r="S328" s="154"/>
      <c r="T328" s="154"/>
      <c r="U328" s="154"/>
      <c r="V328" s="154"/>
      <c r="W328" s="154"/>
      <c r="X328" s="154"/>
      <c r="Y328" s="154"/>
      <c r="Z328" s="154"/>
    </row>
    <row r="329" spans="1:26" s="154" customFormat="1" ht="17.100000000000001" customHeight="1" x14ac:dyDescent="0.2">
      <c r="A329" s="96"/>
      <c r="B329" s="54" t="s">
        <v>51</v>
      </c>
      <c r="C329" s="157"/>
      <c r="D329" s="83"/>
      <c r="E329" s="133"/>
      <c r="F329" s="155"/>
      <c r="G329" s="74">
        <f>SUM(H329:K329)</f>
        <v>0</v>
      </c>
      <c r="H329" s="64"/>
      <c r="I329" s="64"/>
      <c r="J329" s="64"/>
      <c r="K329" s="113"/>
      <c r="L329" s="55" t="s">
        <v>52</v>
      </c>
      <c r="M329" s="612"/>
      <c r="N329" s="612"/>
      <c r="O329" s="612"/>
      <c r="Q329" s="153"/>
      <c r="R329" s="153"/>
    </row>
    <row r="330" spans="1:26" s="154" customFormat="1" ht="35.1" customHeight="1" x14ac:dyDescent="0.2">
      <c r="A330" s="78">
        <v>18</v>
      </c>
      <c r="B330" s="116" t="s">
        <v>293</v>
      </c>
      <c r="C330" s="48" t="s">
        <v>19</v>
      </c>
      <c r="D330" s="28">
        <v>3132</v>
      </c>
      <c r="E330" s="30" t="s">
        <v>45</v>
      </c>
      <c r="F330" s="32"/>
      <c r="G330" s="69">
        <f>SUM(G331:G332)</f>
        <v>290000</v>
      </c>
      <c r="H330" s="29">
        <v>0</v>
      </c>
      <c r="I330" s="69">
        <f>SUM(I331:I332)</f>
        <v>0</v>
      </c>
      <c r="J330" s="69">
        <f>SUM(J331:J332)</f>
        <v>290000</v>
      </c>
      <c r="K330" s="241"/>
      <c r="L330" s="50"/>
      <c r="M330" s="612"/>
      <c r="N330" s="612"/>
      <c r="O330" s="612"/>
      <c r="Q330" s="153"/>
      <c r="R330" s="153"/>
    </row>
    <row r="331" spans="1:26" s="193" customFormat="1" ht="17.100000000000001" customHeight="1" x14ac:dyDescent="0.2">
      <c r="A331" s="80"/>
      <c r="B331" s="51" t="s">
        <v>49</v>
      </c>
      <c r="C331" s="156"/>
      <c r="D331" s="33"/>
      <c r="E331" s="130"/>
      <c r="F331" s="117"/>
      <c r="G331" s="74">
        <f>SUM(H331:K331)</f>
        <v>290000</v>
      </c>
      <c r="H331" s="74"/>
      <c r="I331" s="74"/>
      <c r="J331" s="74">
        <v>290000</v>
      </c>
      <c r="K331" s="110"/>
      <c r="L331" s="53" t="s">
        <v>50</v>
      </c>
      <c r="M331" s="447"/>
      <c r="N331" s="446"/>
      <c r="O331" s="446"/>
      <c r="P331" s="154"/>
      <c r="Q331" s="153"/>
      <c r="R331" s="153"/>
      <c r="S331" s="154"/>
      <c r="T331" s="154"/>
      <c r="U331" s="154"/>
      <c r="V331" s="154"/>
      <c r="W331" s="154"/>
      <c r="X331" s="154"/>
      <c r="Y331" s="154"/>
      <c r="Z331" s="154"/>
    </row>
    <row r="332" spans="1:26" s="154" customFormat="1" ht="17.100000000000001" customHeight="1" x14ac:dyDescent="0.2">
      <c r="A332" s="96"/>
      <c r="B332" s="54" t="s">
        <v>51</v>
      </c>
      <c r="C332" s="157"/>
      <c r="D332" s="83"/>
      <c r="E332" s="133"/>
      <c r="F332" s="155"/>
      <c r="G332" s="64">
        <f>SUM(H332:K332)</f>
        <v>0</v>
      </c>
      <c r="H332" s="64"/>
      <c r="I332" s="64"/>
      <c r="J332" s="64">
        <v>0</v>
      </c>
      <c r="K332" s="113"/>
      <c r="L332" s="55" t="s">
        <v>52</v>
      </c>
      <c r="M332" s="446"/>
      <c r="N332" s="446"/>
      <c r="O332" s="446"/>
      <c r="Q332" s="153"/>
      <c r="R332" s="153"/>
    </row>
    <row r="333" spans="1:26" s="154" customFormat="1" ht="31.5" x14ac:dyDescent="0.2">
      <c r="A333" s="80">
        <v>19</v>
      </c>
      <c r="B333" s="116" t="s">
        <v>357</v>
      </c>
      <c r="C333" s="48" t="s">
        <v>19</v>
      </c>
      <c r="D333" s="28">
        <v>3132</v>
      </c>
      <c r="E333" s="130"/>
      <c r="F333" s="117"/>
      <c r="G333" s="76">
        <f>H333+I333+J333+K333</f>
        <v>110000</v>
      </c>
      <c r="H333" s="74"/>
      <c r="I333" s="76">
        <v>110000</v>
      </c>
      <c r="J333" s="74"/>
      <c r="K333" s="110"/>
      <c r="L333" s="53"/>
      <c r="M333" s="446"/>
      <c r="N333" s="446"/>
      <c r="O333" s="446"/>
      <c r="Q333" s="153"/>
      <c r="R333" s="153"/>
    </row>
    <row r="334" spans="1:26" s="154" customFormat="1" ht="47.25" x14ac:dyDescent="0.2">
      <c r="A334" s="78">
        <v>20</v>
      </c>
      <c r="B334" s="116" t="s">
        <v>140</v>
      </c>
      <c r="C334" s="48" t="s">
        <v>19</v>
      </c>
      <c r="D334" s="28">
        <v>3132</v>
      </c>
      <c r="E334" s="30" t="s">
        <v>45</v>
      </c>
      <c r="F334" s="32">
        <v>670</v>
      </c>
      <c r="G334" s="69">
        <f>SUM(H334:K334)</f>
        <v>669773</v>
      </c>
      <c r="H334" s="29"/>
      <c r="I334" s="69"/>
      <c r="J334" s="69">
        <v>444773</v>
      </c>
      <c r="K334" s="241">
        <v>225000</v>
      </c>
      <c r="L334" s="50"/>
      <c r="M334" s="612">
        <v>0</v>
      </c>
      <c r="N334" s="612"/>
      <c r="O334" s="612">
        <v>669773</v>
      </c>
      <c r="Q334" s="153"/>
      <c r="R334" s="153"/>
    </row>
    <row r="335" spans="1:26" s="154" customFormat="1" ht="47.25" x14ac:dyDescent="0.2">
      <c r="A335" s="78">
        <v>21</v>
      </c>
      <c r="B335" s="116" t="s">
        <v>352</v>
      </c>
      <c r="C335" s="48" t="s">
        <v>19</v>
      </c>
      <c r="D335" s="28">
        <v>3132</v>
      </c>
      <c r="E335" s="30" t="s">
        <v>45</v>
      </c>
      <c r="F335" s="32">
        <v>1350</v>
      </c>
      <c r="G335" s="69">
        <f>H335+I335+J335+K335</f>
        <v>1350000</v>
      </c>
      <c r="H335" s="29"/>
      <c r="I335" s="69"/>
      <c r="J335" s="69">
        <v>735800</v>
      </c>
      <c r="K335" s="241">
        <v>614200</v>
      </c>
      <c r="L335" s="50"/>
      <c r="M335" s="612">
        <v>0</v>
      </c>
      <c r="N335" s="612"/>
      <c r="O335" s="612">
        <v>1350000</v>
      </c>
      <c r="Q335" s="153"/>
      <c r="R335" s="153"/>
    </row>
    <row r="336" spans="1:26" s="154" customFormat="1" ht="47.25" x14ac:dyDescent="0.2">
      <c r="A336" s="78">
        <v>22</v>
      </c>
      <c r="B336" s="116" t="s">
        <v>353</v>
      </c>
      <c r="C336" s="48" t="s">
        <v>19</v>
      </c>
      <c r="D336" s="28">
        <v>3132</v>
      </c>
      <c r="E336" s="30" t="s">
        <v>45</v>
      </c>
      <c r="F336" s="32">
        <v>1100</v>
      </c>
      <c r="G336" s="69">
        <f>H336+I336+J336+K336</f>
        <v>1100000</v>
      </c>
      <c r="H336" s="29"/>
      <c r="I336" s="69"/>
      <c r="J336" s="69">
        <v>1080000</v>
      </c>
      <c r="K336" s="241">
        <v>20000</v>
      </c>
      <c r="L336" s="50"/>
      <c r="M336" s="612">
        <v>0</v>
      </c>
      <c r="N336" s="612"/>
      <c r="O336" s="612">
        <v>1100000</v>
      </c>
      <c r="Q336" s="153"/>
      <c r="R336" s="153"/>
    </row>
    <row r="337" spans="1:26" s="154" customFormat="1" ht="31.5" x14ac:dyDescent="0.2">
      <c r="A337" s="78">
        <v>23</v>
      </c>
      <c r="B337" s="116" t="s">
        <v>354</v>
      </c>
      <c r="C337" s="48" t="s">
        <v>19</v>
      </c>
      <c r="D337" s="28">
        <v>3132</v>
      </c>
      <c r="E337" s="30" t="s">
        <v>45</v>
      </c>
      <c r="F337" s="32">
        <v>300</v>
      </c>
      <c r="G337" s="69">
        <f>H337+I337+J337+K337</f>
        <v>300000</v>
      </c>
      <c r="H337" s="29"/>
      <c r="I337" s="69"/>
      <c r="J337" s="69">
        <v>300000</v>
      </c>
      <c r="K337" s="241"/>
      <c r="L337" s="50"/>
      <c r="M337" s="612">
        <v>0</v>
      </c>
      <c r="N337" s="612"/>
      <c r="O337" s="612">
        <v>300000</v>
      </c>
      <c r="Q337" s="153"/>
      <c r="R337" s="153"/>
    </row>
    <row r="338" spans="1:26" s="11" customFormat="1" x14ac:dyDescent="0.3">
      <c r="A338" s="34"/>
      <c r="B338" s="2" t="s">
        <v>74</v>
      </c>
      <c r="C338" s="57"/>
      <c r="D338" s="34"/>
      <c r="E338" s="58"/>
      <c r="F338" s="58"/>
      <c r="G338" s="162">
        <f>G281+G282+G285+G288+G291+G294+G297+G300+G303+G306+G309+G312+G315+G318+G321+G324+G327+G330+G334+G335+G336+G337+G333</f>
        <v>14518045</v>
      </c>
      <c r="H338" s="162">
        <f>H281+H282+H285+H288+H291+H294+H297+H300+H303+H306+H309+H312+H315+H318+H321+H324+H327+H330+H334+H335+H336+H337+H333</f>
        <v>1643000</v>
      </c>
      <c r="I338" s="162">
        <f>I281+I282+I285+I288+I291+I294+I297+I300+I303+I306+I309+I312+I315+I318+I321+I324+I327+I330+I334+I335+I336+I337+I333</f>
        <v>4547675</v>
      </c>
      <c r="J338" s="162">
        <f>J281+J282+J285+J288+J291+J294+J297+J300+J303+J306+J309+J312+J315+J318+J321+J324+J327+J330+J334+J335+J336+J337+J333</f>
        <v>6588445</v>
      </c>
      <c r="K338" s="162">
        <f>K281+K282+K285+K288+K291+K294+K297+K300+K303+K306+K309+K312+K315+K318+K321+K324+K327+K330+K334+K335+K336+K337+K333</f>
        <v>1738925</v>
      </c>
      <c r="L338" s="22"/>
      <c r="M338" s="449"/>
      <c r="N338" s="429"/>
      <c r="O338" s="429"/>
      <c r="P338" s="7"/>
      <c r="Q338" s="15"/>
      <c r="R338" s="15"/>
      <c r="S338" s="7"/>
      <c r="T338" s="7"/>
      <c r="U338" s="7"/>
      <c r="V338" s="7"/>
      <c r="W338" s="7"/>
      <c r="X338" s="7"/>
      <c r="Y338" s="7"/>
      <c r="Z338" s="7"/>
    </row>
    <row r="339" spans="1:26" ht="17.100000000000001" customHeight="1" x14ac:dyDescent="0.3">
      <c r="A339" s="40"/>
      <c r="B339" s="116" t="s">
        <v>47</v>
      </c>
      <c r="C339" s="118"/>
      <c r="D339" s="3"/>
      <c r="E339" s="60"/>
      <c r="F339" s="60"/>
      <c r="G339" s="4">
        <f>G284+G287+G290+G293+G296+G299+G302+G305+G308+G311+G314+G317+G320+G323+G326+G329+G332</f>
        <v>103400</v>
      </c>
      <c r="H339" s="4">
        <f>H284+H287+H290+H293+H296+H299+H302+H305+H308+H311+H314+H317+H320+H323+H326+H329+H332</f>
        <v>1000</v>
      </c>
      <c r="I339" s="4">
        <f>I284+I287+I290+I293+I296+I299+I302+I305+I308+I311+I314+I317+I320+I323+I326+I329+I332</f>
        <v>42500</v>
      </c>
      <c r="J339" s="4">
        <f>J284+J287+J290+J293+J296+J299+J302+J305+J308+J311+J314+J317+J320+J323+J326+J329+J332</f>
        <v>59900</v>
      </c>
      <c r="K339" s="4">
        <f>K284+K287+K290+K293+K296+K299+K302+K305+K308+K311+K314+K317+K320+K323+K326+K329+K332</f>
        <v>0</v>
      </c>
      <c r="L339" s="18"/>
    </row>
    <row r="340" spans="1:26" ht="21" customHeight="1" x14ac:dyDescent="0.3">
      <c r="A340" s="746" t="s">
        <v>145</v>
      </c>
      <c r="B340" s="747"/>
      <c r="C340" s="747"/>
      <c r="D340" s="747"/>
      <c r="E340" s="747"/>
      <c r="F340" s="747"/>
      <c r="G340" s="747"/>
      <c r="H340" s="747"/>
      <c r="I340" s="747"/>
      <c r="J340" s="747"/>
      <c r="K340" s="747"/>
      <c r="L340" s="749"/>
      <c r="N340" s="452"/>
      <c r="O340" s="452"/>
    </row>
    <row r="341" spans="1:26" ht="24" customHeight="1" x14ac:dyDescent="0.3">
      <c r="A341" s="3">
        <v>1</v>
      </c>
      <c r="B341" s="707" t="s">
        <v>61</v>
      </c>
      <c r="C341" s="94" t="s">
        <v>21</v>
      </c>
      <c r="D341" s="3">
        <v>3210</v>
      </c>
      <c r="E341" s="60">
        <v>12800000</v>
      </c>
      <c r="F341" s="60"/>
      <c r="G341" s="674">
        <f>SUM(H341:K341)</f>
        <v>17100000</v>
      </c>
      <c r="H341" s="60">
        <v>1168800</v>
      </c>
      <c r="I341" s="119">
        <v>4531200</v>
      </c>
      <c r="J341" s="60">
        <v>2400000</v>
      </c>
      <c r="K341" s="674">
        <v>9000000</v>
      </c>
      <c r="L341" s="18" t="s">
        <v>62</v>
      </c>
      <c r="M341" s="429">
        <v>8100000</v>
      </c>
      <c r="N341" s="452"/>
      <c r="O341" s="669">
        <v>9000000</v>
      </c>
    </row>
    <row r="342" spans="1:26" ht="50.1" customHeight="1" x14ac:dyDescent="0.3">
      <c r="A342" s="3">
        <v>2</v>
      </c>
      <c r="B342" s="92" t="s">
        <v>141</v>
      </c>
      <c r="C342" s="94" t="s">
        <v>21</v>
      </c>
      <c r="D342" s="3">
        <v>3210</v>
      </c>
      <c r="E342" s="60">
        <v>1500000</v>
      </c>
      <c r="F342" s="60"/>
      <c r="G342" s="44">
        <v>1500000</v>
      </c>
      <c r="H342" s="60">
        <v>1500000</v>
      </c>
      <c r="I342" s="119">
        <v>0</v>
      </c>
      <c r="J342" s="60">
        <v>0</v>
      </c>
      <c r="K342" s="60">
        <v>0</v>
      </c>
      <c r="L342" s="18" t="s">
        <v>46</v>
      </c>
      <c r="N342" s="452"/>
      <c r="O342" s="452"/>
    </row>
    <row r="343" spans="1:26" ht="27.95" customHeight="1" x14ac:dyDescent="0.3">
      <c r="A343" s="34"/>
      <c r="B343" s="2" t="s">
        <v>776</v>
      </c>
      <c r="C343" s="36"/>
      <c r="D343" s="36"/>
      <c r="E343" s="37"/>
      <c r="F343" s="37"/>
      <c r="G343" s="37">
        <f>SUM(G341:G342)</f>
        <v>18600000</v>
      </c>
      <c r="H343" s="37">
        <f>SUM(H341:H342)</f>
        <v>2668800</v>
      </c>
      <c r="I343" s="37">
        <f>SUM(I341:I342)</f>
        <v>4531200</v>
      </c>
      <c r="J343" s="37">
        <f>SUM(J341)</f>
        <v>2400000</v>
      </c>
      <c r="K343" s="37">
        <f>SUM(K341)</f>
        <v>9000000</v>
      </c>
      <c r="L343" s="36"/>
      <c r="N343" s="450"/>
      <c r="O343" s="450"/>
      <c r="Q343" s="7"/>
    </row>
    <row r="344" spans="1:26" ht="27" customHeight="1" x14ac:dyDescent="0.3">
      <c r="A344" s="746" t="s">
        <v>146</v>
      </c>
      <c r="B344" s="747"/>
      <c r="C344" s="747"/>
      <c r="D344" s="747"/>
      <c r="E344" s="747"/>
      <c r="F344" s="747"/>
      <c r="G344" s="747"/>
      <c r="H344" s="747"/>
      <c r="I344" s="747"/>
      <c r="J344" s="747"/>
      <c r="K344" s="747"/>
      <c r="L344" s="749"/>
      <c r="N344" s="450"/>
      <c r="O344" s="450"/>
    </row>
    <row r="345" spans="1:26" ht="35.1" customHeight="1" x14ac:dyDescent="0.3">
      <c r="A345" s="28">
        <v>1</v>
      </c>
      <c r="B345" s="21" t="s">
        <v>61</v>
      </c>
      <c r="C345" s="102" t="s">
        <v>21</v>
      </c>
      <c r="D345" s="3">
        <v>3210</v>
      </c>
      <c r="E345" s="60">
        <v>15000000</v>
      </c>
      <c r="F345" s="49"/>
      <c r="G345" s="44">
        <f>SUM(H345:K345)</f>
        <v>2300000</v>
      </c>
      <c r="H345" s="30">
        <v>124000</v>
      </c>
      <c r="I345" s="115">
        <v>1544000</v>
      </c>
      <c r="J345" s="30">
        <v>632000</v>
      </c>
      <c r="K345" s="164">
        <v>0</v>
      </c>
      <c r="L345" s="18" t="s">
        <v>775</v>
      </c>
    </row>
    <row r="346" spans="1:26" ht="27.95" customHeight="1" x14ac:dyDescent="0.3">
      <c r="A346" s="34"/>
      <c r="B346" s="2" t="s">
        <v>103</v>
      </c>
      <c r="C346" s="36"/>
      <c r="D346" s="36"/>
      <c r="E346" s="37"/>
      <c r="F346" s="37"/>
      <c r="G346" s="37">
        <f>SUM(G345:G345)</f>
        <v>2300000</v>
      </c>
      <c r="H346" s="37">
        <f>SUM(H345:H345)</f>
        <v>124000</v>
      </c>
      <c r="I346" s="37">
        <f>SUM(I345:I345)</f>
        <v>1544000</v>
      </c>
      <c r="J346" s="37">
        <f>SUM(J345:J345)</f>
        <v>632000</v>
      </c>
      <c r="K346" s="37">
        <f>SUM(K345:K345)</f>
        <v>0</v>
      </c>
      <c r="L346" s="36"/>
    </row>
    <row r="347" spans="1:26" ht="27" customHeight="1" x14ac:dyDescent="0.3">
      <c r="A347" s="746" t="s">
        <v>176</v>
      </c>
      <c r="B347" s="747"/>
      <c r="C347" s="747"/>
      <c r="D347" s="747"/>
      <c r="E347" s="747"/>
      <c r="F347" s="747"/>
      <c r="G347" s="747"/>
      <c r="H347" s="747"/>
      <c r="I347" s="747"/>
      <c r="J347" s="747"/>
      <c r="K347" s="747"/>
      <c r="L347" s="749"/>
      <c r="N347" s="450"/>
      <c r="O347" s="450"/>
    </row>
    <row r="348" spans="1:26" ht="18.75" customHeight="1" x14ac:dyDescent="0.3">
      <c r="A348" s="28">
        <v>1</v>
      </c>
      <c r="B348" s="708" t="s">
        <v>61</v>
      </c>
      <c r="C348" s="102" t="s">
        <v>21</v>
      </c>
      <c r="D348" s="3">
        <v>3210</v>
      </c>
      <c r="E348" s="60">
        <v>15000000</v>
      </c>
      <c r="F348" s="49"/>
      <c r="G348" s="44">
        <f>SUM(H348:K348)</f>
        <v>1300000</v>
      </c>
      <c r="H348" s="30">
        <v>0</v>
      </c>
      <c r="I348" s="115">
        <v>0</v>
      </c>
      <c r="J348" s="30">
        <v>1010000</v>
      </c>
      <c r="K348" s="164">
        <v>290000</v>
      </c>
      <c r="L348" s="18" t="s">
        <v>775</v>
      </c>
    </row>
    <row r="349" spans="1:26" ht="27.95" customHeight="1" x14ac:dyDescent="0.3">
      <c r="A349" s="34"/>
      <c r="B349" s="2" t="s">
        <v>420</v>
      </c>
      <c r="C349" s="36"/>
      <c r="D349" s="36"/>
      <c r="E349" s="37"/>
      <c r="F349" s="37"/>
      <c r="G349" s="37">
        <f>SUM(G348:G348)</f>
        <v>1300000</v>
      </c>
      <c r="H349" s="37">
        <f>SUM(H348:H348)</f>
        <v>0</v>
      </c>
      <c r="I349" s="37">
        <f>SUM(I348:I348)</f>
        <v>0</v>
      </c>
      <c r="J349" s="37">
        <f>SUM(J348:J348)</f>
        <v>1010000</v>
      </c>
      <c r="K349" s="37">
        <f>SUM(K348:K348)</f>
        <v>290000</v>
      </c>
      <c r="L349" s="36"/>
    </row>
    <row r="350" spans="1:26" ht="27" customHeight="1" x14ac:dyDescent="0.3">
      <c r="A350" s="746" t="s">
        <v>147</v>
      </c>
      <c r="B350" s="747"/>
      <c r="C350" s="747"/>
      <c r="D350" s="747"/>
      <c r="E350" s="747"/>
      <c r="F350" s="747"/>
      <c r="G350" s="747"/>
      <c r="H350" s="747"/>
      <c r="I350" s="747"/>
      <c r="J350" s="747"/>
      <c r="K350" s="747"/>
      <c r="L350" s="749"/>
    </row>
    <row r="351" spans="1:26" ht="16.5" customHeight="1" x14ac:dyDescent="0.3">
      <c r="A351" s="3">
        <v>1</v>
      </c>
      <c r="B351" s="200" t="s">
        <v>13</v>
      </c>
      <c r="C351" s="94" t="s">
        <v>21</v>
      </c>
      <c r="D351" s="3">
        <v>3210</v>
      </c>
      <c r="E351" s="4">
        <v>300000</v>
      </c>
      <c r="F351" s="43"/>
      <c r="G351" s="4">
        <f>SUM(H351:K351)</f>
        <v>397400</v>
      </c>
      <c r="H351" s="59">
        <v>0</v>
      </c>
      <c r="I351" s="59">
        <v>0</v>
      </c>
      <c r="J351" s="44">
        <v>380000</v>
      </c>
      <c r="K351" s="44">
        <v>17400</v>
      </c>
      <c r="L351" s="18" t="s">
        <v>46</v>
      </c>
    </row>
    <row r="352" spans="1:26" ht="35.1" customHeight="1" x14ac:dyDescent="0.3">
      <c r="A352" s="3">
        <v>2</v>
      </c>
      <c r="B352" s="200" t="s">
        <v>61</v>
      </c>
      <c r="C352" s="94" t="s">
        <v>21</v>
      </c>
      <c r="D352" s="3">
        <v>3210</v>
      </c>
      <c r="E352" s="4">
        <v>2000000</v>
      </c>
      <c r="F352" s="43"/>
      <c r="G352" s="4">
        <f>SUM(H352:K352)</f>
        <v>2150000</v>
      </c>
      <c r="H352" s="59">
        <v>0</v>
      </c>
      <c r="I352" s="59">
        <v>0</v>
      </c>
      <c r="J352" s="44">
        <v>1115134</v>
      </c>
      <c r="K352" s="44">
        <v>1034866</v>
      </c>
      <c r="L352" s="18" t="s">
        <v>775</v>
      </c>
      <c r="M352" s="429">
        <v>2000000</v>
      </c>
      <c r="O352" s="429">
        <v>150000</v>
      </c>
    </row>
    <row r="353" spans="1:26" ht="27.95" customHeight="1" x14ac:dyDescent="0.3">
      <c r="A353" s="195"/>
      <c r="B353" s="5" t="s">
        <v>104</v>
      </c>
      <c r="C353" s="196"/>
      <c r="D353" s="195"/>
      <c r="E353" s="197"/>
      <c r="F353" s="197"/>
      <c r="G353" s="197">
        <f>G351+G352</f>
        <v>2547400</v>
      </c>
      <c r="H353" s="197">
        <f>H351+H352</f>
        <v>0</v>
      </c>
      <c r="I353" s="197">
        <f>I351+I352</f>
        <v>0</v>
      </c>
      <c r="J353" s="197">
        <f>J351+J352</f>
        <v>1495134</v>
      </c>
      <c r="K353" s="197">
        <f>K351+K352</f>
        <v>1052266</v>
      </c>
      <c r="L353" s="198"/>
    </row>
    <row r="354" spans="1:26" ht="30" customHeight="1" x14ac:dyDescent="0.3">
      <c r="A354" s="746" t="s">
        <v>148</v>
      </c>
      <c r="B354" s="747"/>
      <c r="C354" s="747"/>
      <c r="D354" s="747"/>
      <c r="E354" s="747"/>
      <c r="F354" s="747"/>
      <c r="G354" s="747"/>
      <c r="H354" s="747"/>
      <c r="I354" s="747"/>
      <c r="J354" s="747"/>
      <c r="K354" s="747"/>
      <c r="L354" s="749"/>
      <c r="M354" s="451"/>
    </row>
    <row r="355" spans="1:26" ht="47.25" customHeight="1" x14ac:dyDescent="0.3">
      <c r="A355" s="61">
        <v>1</v>
      </c>
      <c r="B355" s="200" t="s">
        <v>12</v>
      </c>
      <c r="C355" s="102" t="s">
        <v>25</v>
      </c>
      <c r="D355" s="3">
        <v>3210</v>
      </c>
      <c r="E355" s="6">
        <v>2553073</v>
      </c>
      <c r="F355" s="43"/>
      <c r="G355" s="44">
        <f>SUM(H355:K355)</f>
        <v>1171000</v>
      </c>
      <c r="H355" s="60">
        <v>0</v>
      </c>
      <c r="I355" s="44">
        <v>140000</v>
      </c>
      <c r="J355" s="44">
        <v>1031000</v>
      </c>
      <c r="K355" s="44"/>
      <c r="L355" s="18" t="s">
        <v>46</v>
      </c>
      <c r="M355" s="451">
        <v>1271000</v>
      </c>
      <c r="N355" s="429">
        <v>100000</v>
      </c>
    </row>
    <row r="356" spans="1:26" ht="38.25" customHeight="1" x14ac:dyDescent="0.3">
      <c r="A356" s="3">
        <v>2</v>
      </c>
      <c r="B356" s="257" t="s">
        <v>154</v>
      </c>
      <c r="C356" s="102" t="s">
        <v>25</v>
      </c>
      <c r="D356" s="3">
        <v>3210</v>
      </c>
      <c r="E356" s="30">
        <v>1321201</v>
      </c>
      <c r="F356" s="43"/>
      <c r="G356" s="44">
        <f>SUM(H356:K356)</f>
        <v>620722</v>
      </c>
      <c r="H356" s="60">
        <v>0</v>
      </c>
      <c r="I356" s="44">
        <v>158722</v>
      </c>
      <c r="J356" s="44">
        <v>362000</v>
      </c>
      <c r="K356" s="44">
        <v>100000</v>
      </c>
      <c r="L356" s="18" t="s">
        <v>46</v>
      </c>
      <c r="M356" s="454"/>
      <c r="N356" s="454"/>
      <c r="O356" s="454"/>
    </row>
    <row r="357" spans="1:26" ht="55.5" customHeight="1" x14ac:dyDescent="0.3">
      <c r="A357" s="3">
        <v>3</v>
      </c>
      <c r="B357" s="673" t="s">
        <v>727</v>
      </c>
      <c r="C357" s="102" t="s">
        <v>25</v>
      </c>
      <c r="D357" s="3">
        <v>3210</v>
      </c>
      <c r="E357" s="30">
        <v>600516</v>
      </c>
      <c r="F357" s="43"/>
      <c r="G357" s="44">
        <f>SUM(H357:K357)</f>
        <v>600600</v>
      </c>
      <c r="H357" s="60">
        <v>0</v>
      </c>
      <c r="I357" s="44">
        <v>0</v>
      </c>
      <c r="J357" s="44">
        <v>260000</v>
      </c>
      <c r="K357" s="674">
        <v>340600</v>
      </c>
      <c r="L357" s="18" t="s">
        <v>46</v>
      </c>
      <c r="M357" s="454">
        <v>260000</v>
      </c>
      <c r="N357" s="454"/>
      <c r="O357" s="661">
        <v>340600</v>
      </c>
    </row>
    <row r="358" spans="1:26" ht="24.75" customHeight="1" x14ac:dyDescent="0.3">
      <c r="A358" s="3">
        <v>4</v>
      </c>
      <c r="B358" s="707" t="s">
        <v>61</v>
      </c>
      <c r="C358" s="102" t="s">
        <v>21</v>
      </c>
      <c r="D358" s="3">
        <v>3210</v>
      </c>
      <c r="E358" s="6">
        <v>10000000</v>
      </c>
      <c r="F358" s="43"/>
      <c r="G358" s="44">
        <f>SUM(H358:K358)</f>
        <v>6276366</v>
      </c>
      <c r="H358" s="60">
        <v>0</v>
      </c>
      <c r="I358" s="60">
        <v>0</v>
      </c>
      <c r="J358" s="44">
        <v>1474366</v>
      </c>
      <c r="K358" s="674">
        <v>4802000</v>
      </c>
      <c r="L358" s="18" t="s">
        <v>775</v>
      </c>
      <c r="M358" s="454">
        <v>1474366</v>
      </c>
      <c r="N358" s="454"/>
      <c r="O358" s="661">
        <v>4802000</v>
      </c>
    </row>
    <row r="359" spans="1:26" ht="60" customHeight="1" x14ac:dyDescent="0.3">
      <c r="A359" s="3">
        <v>5</v>
      </c>
      <c r="B359" s="21" t="s">
        <v>113</v>
      </c>
      <c r="C359" s="102" t="s">
        <v>21</v>
      </c>
      <c r="D359" s="3">
        <v>3210</v>
      </c>
      <c r="E359" s="6">
        <v>980500</v>
      </c>
      <c r="F359" s="43"/>
      <c r="G359" s="44">
        <f>SUM(H359:K359)</f>
        <v>50000</v>
      </c>
      <c r="H359" s="44">
        <v>50000</v>
      </c>
      <c r="I359" s="60">
        <v>0</v>
      </c>
      <c r="J359" s="44"/>
      <c r="K359" s="60">
        <v>0</v>
      </c>
      <c r="L359" s="18" t="s">
        <v>46</v>
      </c>
      <c r="M359" s="429">
        <v>980500</v>
      </c>
      <c r="N359" s="429">
        <v>930500</v>
      </c>
    </row>
    <row r="360" spans="1:26" ht="41.25" customHeight="1" x14ac:dyDescent="0.3">
      <c r="A360" s="28">
        <v>6</v>
      </c>
      <c r="B360" s="336" t="s">
        <v>197</v>
      </c>
      <c r="C360" s="191">
        <v>100202</v>
      </c>
      <c r="D360" s="3">
        <v>3210</v>
      </c>
      <c r="E360" s="190"/>
      <c r="F360" s="190"/>
      <c r="G360" s="566">
        <v>250000</v>
      </c>
      <c r="H360" s="568">
        <v>0</v>
      </c>
      <c r="I360" s="508">
        <v>100000</v>
      </c>
      <c r="J360" s="508">
        <v>150000</v>
      </c>
      <c r="K360" s="6">
        <v>0</v>
      </c>
      <c r="L360" s="18" t="s">
        <v>46</v>
      </c>
    </row>
    <row r="361" spans="1:26" ht="69" customHeight="1" x14ac:dyDescent="0.3">
      <c r="A361" s="28">
        <v>7</v>
      </c>
      <c r="B361" s="675" t="s">
        <v>198</v>
      </c>
      <c r="C361" s="191">
        <v>100202</v>
      </c>
      <c r="D361" s="3">
        <v>3210</v>
      </c>
      <c r="E361" s="190"/>
      <c r="F361" s="190"/>
      <c r="G361" s="676">
        <f>H361+I361+J361+K361</f>
        <v>15000</v>
      </c>
      <c r="H361" s="568">
        <v>0</v>
      </c>
      <c r="I361" s="508">
        <v>15000</v>
      </c>
      <c r="J361" s="508"/>
      <c r="K361" s="6">
        <v>0</v>
      </c>
      <c r="L361" s="18" t="s">
        <v>46</v>
      </c>
      <c r="M361" s="429">
        <v>350000</v>
      </c>
      <c r="N361" s="429">
        <v>335000</v>
      </c>
    </row>
    <row r="362" spans="1:26" ht="60" customHeight="1" x14ac:dyDescent="0.3">
      <c r="A362" s="28">
        <v>8</v>
      </c>
      <c r="B362" s="696" t="s">
        <v>199</v>
      </c>
      <c r="C362" s="61">
        <v>150101</v>
      </c>
      <c r="D362" s="3">
        <v>3210</v>
      </c>
      <c r="E362" s="334"/>
      <c r="F362" s="208"/>
      <c r="G362" s="567">
        <f>H362+I362+J362+K362</f>
        <v>252000</v>
      </c>
      <c r="H362" s="569">
        <v>0</v>
      </c>
      <c r="I362" s="245">
        <v>205000</v>
      </c>
      <c r="J362" s="697">
        <v>47000</v>
      </c>
      <c r="K362" s="6">
        <v>0</v>
      </c>
      <c r="L362" s="18" t="s">
        <v>46</v>
      </c>
    </row>
    <row r="363" spans="1:26" ht="24.75" customHeight="1" x14ac:dyDescent="0.3">
      <c r="A363" s="165"/>
      <c r="B363" s="166" t="s">
        <v>0</v>
      </c>
      <c r="C363" s="167"/>
      <c r="D363" s="167"/>
      <c r="E363" s="168"/>
      <c r="F363" s="168"/>
      <c r="G363" s="168">
        <f>G362+G361+G360+G359+G358+G356+G355+G357</f>
        <v>9235688</v>
      </c>
      <c r="H363" s="168">
        <f>H362+H361+H360+H359+H358+H356+H355+H357</f>
        <v>50000</v>
      </c>
      <c r="I363" s="168">
        <f>I362+I361+I360+I359+I358+I356+I355+I357</f>
        <v>618722</v>
      </c>
      <c r="J363" s="168">
        <f>J362+J361+J360+J359+J358+J356+J355+J357</f>
        <v>3324366</v>
      </c>
      <c r="K363" s="168">
        <f>K362+K361+K360+K359+K358+K356+K355+K357</f>
        <v>5242600</v>
      </c>
      <c r="L363" s="36"/>
      <c r="Q363" s="303"/>
      <c r="R363" s="303"/>
      <c r="S363" s="303"/>
      <c r="T363" s="303"/>
      <c r="U363" s="303"/>
      <c r="V363" s="303"/>
      <c r="W363" s="303"/>
      <c r="X363" s="303"/>
      <c r="Y363" s="303"/>
      <c r="Z363" s="303"/>
    </row>
    <row r="364" spans="1:26" ht="24.75" customHeight="1" x14ac:dyDescent="0.3">
      <c r="A364" s="742" t="s">
        <v>149</v>
      </c>
      <c r="B364" s="743"/>
      <c r="C364" s="743"/>
      <c r="D364" s="743"/>
      <c r="E364" s="743"/>
      <c r="F364" s="743"/>
      <c r="G364" s="743"/>
      <c r="H364" s="743"/>
      <c r="I364" s="743"/>
      <c r="J364" s="743"/>
      <c r="K364" s="743"/>
      <c r="L364" s="744"/>
      <c r="N364" s="452"/>
      <c r="O364" s="452"/>
      <c r="P364" s="9"/>
      <c r="Q364" s="181"/>
      <c r="R364" s="181"/>
      <c r="S364" s="9"/>
      <c r="T364" s="9"/>
      <c r="U364" s="9"/>
      <c r="V364" s="9"/>
      <c r="W364" s="9"/>
      <c r="X364" s="9"/>
      <c r="Y364" s="9"/>
      <c r="Z364" s="9"/>
    </row>
    <row r="365" spans="1:26" x14ac:dyDescent="0.3">
      <c r="A365" s="62">
        <v>1</v>
      </c>
      <c r="B365" s="21" t="s">
        <v>740</v>
      </c>
      <c r="C365" s="102" t="s">
        <v>21</v>
      </c>
      <c r="D365" s="3">
        <v>3210</v>
      </c>
      <c r="E365" s="6">
        <v>8000000</v>
      </c>
      <c r="F365" s="677"/>
      <c r="G365" s="44">
        <f>SUM(H365:K365)</f>
        <v>3710316</v>
      </c>
      <c r="H365" s="4">
        <v>500000</v>
      </c>
      <c r="I365" s="4">
        <v>353000</v>
      </c>
      <c r="J365" s="4">
        <v>2857316</v>
      </c>
      <c r="K365" s="170">
        <v>0</v>
      </c>
      <c r="L365" s="18" t="s">
        <v>46</v>
      </c>
      <c r="M365" s="429">
        <v>4200000</v>
      </c>
      <c r="N365" s="452">
        <v>489684</v>
      </c>
      <c r="O365" s="452"/>
      <c r="P365" s="9"/>
      <c r="Q365" s="181"/>
      <c r="R365" s="181"/>
      <c r="S365" s="9"/>
      <c r="T365" s="9"/>
      <c r="U365" s="9"/>
      <c r="V365" s="9"/>
      <c r="W365" s="9"/>
      <c r="X365" s="9"/>
      <c r="Y365" s="9"/>
      <c r="Z365" s="9"/>
    </row>
    <row r="366" spans="1:26" ht="50.1" customHeight="1" x14ac:dyDescent="0.3">
      <c r="A366" s="62">
        <v>2</v>
      </c>
      <c r="B366" s="21" t="s">
        <v>3</v>
      </c>
      <c r="C366" s="102" t="s">
        <v>26</v>
      </c>
      <c r="D366" s="3">
        <v>3210</v>
      </c>
      <c r="E366" s="6">
        <v>6000000</v>
      </c>
      <c r="F366" s="677"/>
      <c r="G366" s="44">
        <f>SUM(H366:K366)</f>
        <v>3889684</v>
      </c>
      <c r="H366" s="6">
        <v>0</v>
      </c>
      <c r="I366" s="4">
        <v>638000</v>
      </c>
      <c r="J366" s="4">
        <v>3251684</v>
      </c>
      <c r="K366" s="170">
        <v>0</v>
      </c>
      <c r="L366" s="18" t="s">
        <v>46</v>
      </c>
      <c r="M366" s="429">
        <v>3400000</v>
      </c>
      <c r="N366" s="452"/>
      <c r="O366" s="452">
        <v>489684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24" customHeight="1" x14ac:dyDescent="0.3">
      <c r="A367" s="83">
        <v>3</v>
      </c>
      <c r="B367" s="708" t="s">
        <v>61</v>
      </c>
      <c r="C367" s="102" t="s">
        <v>21</v>
      </c>
      <c r="D367" s="3">
        <v>3210</v>
      </c>
      <c r="E367" s="6">
        <v>3300000</v>
      </c>
      <c r="F367" s="59"/>
      <c r="G367" s="44">
        <f>SUM(H367:K367)</f>
        <v>1200000</v>
      </c>
      <c r="H367" s="6">
        <v>0</v>
      </c>
      <c r="I367" s="6">
        <v>0</v>
      </c>
      <c r="J367" s="4">
        <v>1200000</v>
      </c>
      <c r="K367" s="6">
        <v>0</v>
      </c>
      <c r="L367" s="18" t="s">
        <v>775</v>
      </c>
      <c r="N367" s="452"/>
      <c r="O367" s="452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29.25" customHeight="1" x14ac:dyDescent="0.3">
      <c r="A368" s="171"/>
      <c r="B368" s="2" t="s">
        <v>4</v>
      </c>
      <c r="C368" s="36"/>
      <c r="D368" s="36"/>
      <c r="E368" s="172"/>
      <c r="F368" s="172"/>
      <c r="G368" s="37">
        <f>G365+G366+G367</f>
        <v>8800000</v>
      </c>
      <c r="H368" s="37">
        <f>H365+H366+H367</f>
        <v>500000</v>
      </c>
      <c r="I368" s="37">
        <f>I365+I366+I367</f>
        <v>991000</v>
      </c>
      <c r="J368" s="37">
        <f>J365+J366+J367</f>
        <v>7309000</v>
      </c>
      <c r="K368" s="37">
        <f>K365+K366+K367</f>
        <v>0</v>
      </c>
      <c r="L368" s="624"/>
      <c r="M368" s="433"/>
      <c r="N368" s="452"/>
      <c r="O368" s="452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26.25" customHeight="1" x14ac:dyDescent="0.3">
      <c r="A369" s="173"/>
      <c r="B369" s="746" t="s">
        <v>418</v>
      </c>
      <c r="C369" s="747"/>
      <c r="D369" s="747"/>
      <c r="E369" s="747"/>
      <c r="F369" s="747"/>
      <c r="G369" s="747"/>
      <c r="H369" s="747"/>
      <c r="I369" s="747"/>
      <c r="J369" s="747"/>
      <c r="K369" s="747"/>
      <c r="L369" s="747"/>
      <c r="M369" s="748"/>
      <c r="N369" s="433"/>
      <c r="Q369" s="7"/>
      <c r="R369" s="7"/>
    </row>
    <row r="370" spans="1:26" ht="20.25" customHeight="1" x14ac:dyDescent="0.3">
      <c r="A370" s="61">
        <v>1</v>
      </c>
      <c r="B370" s="708" t="s">
        <v>61</v>
      </c>
      <c r="C370" s="102" t="s">
        <v>21</v>
      </c>
      <c r="D370" s="3">
        <v>3210</v>
      </c>
      <c r="E370" s="6">
        <v>8000000</v>
      </c>
      <c r="F370" s="169"/>
      <c r="G370" s="44">
        <f>SUM(H370:K370)</f>
        <v>1000000</v>
      </c>
      <c r="H370" s="170">
        <v>0</v>
      </c>
      <c r="I370" s="4">
        <v>27000</v>
      </c>
      <c r="J370" s="4">
        <v>973000</v>
      </c>
      <c r="K370" s="6">
        <v>0</v>
      </c>
      <c r="L370" s="613" t="s">
        <v>46</v>
      </c>
      <c r="M370" s="461"/>
      <c r="Q370" s="7"/>
      <c r="R370" s="7"/>
    </row>
    <row r="371" spans="1:26" ht="29.25" customHeight="1" x14ac:dyDescent="0.3">
      <c r="A371" s="171"/>
      <c r="B371" s="2" t="s">
        <v>419</v>
      </c>
      <c r="C371" s="36"/>
      <c r="D371" s="36"/>
      <c r="E371" s="172"/>
      <c r="F371" s="172"/>
      <c r="G371" s="37">
        <f>H371+I371+J371+K371</f>
        <v>1000000</v>
      </c>
      <c r="H371" s="37">
        <f>H370</f>
        <v>0</v>
      </c>
      <c r="I371" s="37">
        <f>I370</f>
        <v>27000</v>
      </c>
      <c r="J371" s="37">
        <f>J370</f>
        <v>973000</v>
      </c>
      <c r="K371" s="37">
        <f>K370</f>
        <v>0</v>
      </c>
      <c r="L371" s="624"/>
      <c r="M371" s="433"/>
      <c r="N371" s="452"/>
      <c r="O371" s="452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s="303" customFormat="1" ht="21.75" customHeight="1" x14ac:dyDescent="0.3">
      <c r="A372" s="456"/>
      <c r="B372" s="746" t="s">
        <v>202</v>
      </c>
      <c r="C372" s="747"/>
      <c r="D372" s="747"/>
      <c r="E372" s="747"/>
      <c r="F372" s="747"/>
      <c r="G372" s="747"/>
      <c r="H372" s="747"/>
      <c r="I372" s="747"/>
      <c r="J372" s="747"/>
      <c r="K372" s="747"/>
      <c r="L372" s="747"/>
      <c r="M372" s="748"/>
      <c r="N372" s="433"/>
      <c r="O372" s="429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s="303" customFormat="1" ht="23.25" customHeight="1" x14ac:dyDescent="0.3">
      <c r="A373" s="61">
        <v>1</v>
      </c>
      <c r="B373" s="707" t="s">
        <v>61</v>
      </c>
      <c r="C373" s="102" t="s">
        <v>21</v>
      </c>
      <c r="D373" s="3">
        <v>3210</v>
      </c>
      <c r="E373" s="6">
        <v>10000000</v>
      </c>
      <c r="F373" s="43"/>
      <c r="G373" s="44">
        <f>H373+I373+J373+K373</f>
        <v>5505000</v>
      </c>
      <c r="H373" s="60">
        <v>0</v>
      </c>
      <c r="I373" s="44">
        <v>400000</v>
      </c>
      <c r="J373" s="44">
        <v>4900000</v>
      </c>
      <c r="K373" s="674">
        <v>205000</v>
      </c>
      <c r="L373" s="613" t="s">
        <v>166</v>
      </c>
      <c r="M373" s="671">
        <v>5300000</v>
      </c>
      <c r="N373" s="433"/>
      <c r="O373" s="669">
        <v>205000</v>
      </c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s="24" customFormat="1" ht="110.25" x14ac:dyDescent="0.2">
      <c r="A374" s="28">
        <v>2</v>
      </c>
      <c r="B374" s="652" t="s">
        <v>743</v>
      </c>
      <c r="C374" s="565" t="s">
        <v>21</v>
      </c>
      <c r="D374" s="537">
        <v>3210</v>
      </c>
      <c r="E374" s="512" t="s">
        <v>179</v>
      </c>
      <c r="F374" s="532"/>
      <c r="G374" s="533">
        <v>800000</v>
      </c>
      <c r="H374" s="532">
        <v>0</v>
      </c>
      <c r="I374" s="533">
        <v>400000</v>
      </c>
      <c r="J374" s="562">
        <v>200000</v>
      </c>
      <c r="K374" s="562">
        <v>200000</v>
      </c>
      <c r="L374" s="514" t="s">
        <v>64</v>
      </c>
      <c r="M374" s="432"/>
      <c r="N374" s="432"/>
      <c r="O374" s="432"/>
      <c r="Q374" s="23"/>
      <c r="R374" s="23"/>
    </row>
    <row r="375" spans="1:26" s="303" customFormat="1" ht="30" customHeight="1" x14ac:dyDescent="0.35">
      <c r="A375" s="61"/>
      <c r="B375" s="2" t="s">
        <v>367</v>
      </c>
      <c r="C375" s="290"/>
      <c r="D375" s="290"/>
      <c r="E375" s="291"/>
      <c r="F375" s="292"/>
      <c r="G375" s="335">
        <f>G374+G373</f>
        <v>6305000</v>
      </c>
      <c r="H375" s="335">
        <f>H374+H373</f>
        <v>0</v>
      </c>
      <c r="I375" s="335">
        <f>I374+I373</f>
        <v>800000</v>
      </c>
      <c r="J375" s="335">
        <f>J374+J373</f>
        <v>5100000</v>
      </c>
      <c r="K375" s="335">
        <f>K374+K373</f>
        <v>405000</v>
      </c>
      <c r="L375" s="22"/>
      <c r="M375" s="453"/>
      <c r="N375" s="429"/>
      <c r="O375" s="429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s="303" customFormat="1" ht="30" customHeight="1" x14ac:dyDescent="0.35">
      <c r="A376" s="61"/>
      <c r="B376" s="293" t="s">
        <v>421</v>
      </c>
      <c r="C376" s="294"/>
      <c r="D376" s="294"/>
      <c r="E376" s="295"/>
      <c r="F376" s="295"/>
      <c r="G376" s="296">
        <f>G19+G34+G158+G278+G338+G343+G346+G349+G353+G363+G368+G371+G375</f>
        <v>153892389</v>
      </c>
      <c r="H376" s="296">
        <f>H19+H34+H158+H278+H338+H343+H346+H349+H353+H363+H368+H371+H375</f>
        <v>11198800</v>
      </c>
      <c r="I376" s="296">
        <f>I19+I34+I158+I278+I338+I343+I346+I349+I353+I363+I368+I371+I375</f>
        <v>30999457</v>
      </c>
      <c r="J376" s="296">
        <f>J19+J34+J158+J278+J338+J343+J346+J349+J353+J363+J368+J371+J375</f>
        <v>60474122</v>
      </c>
      <c r="K376" s="296">
        <f>K19+K34+K158+K278+K338+K343+K346+K349+K353+K363+K368+K371+K375</f>
        <v>51220010</v>
      </c>
      <c r="L376" s="297"/>
      <c r="M376" s="453"/>
      <c r="N376" s="429"/>
      <c r="O376" s="429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s="303" customFormat="1" ht="30" customHeight="1" x14ac:dyDescent="0.35">
      <c r="A377" s="61"/>
      <c r="B377" s="298" t="s">
        <v>167</v>
      </c>
      <c r="C377" s="299"/>
      <c r="D377" s="300"/>
      <c r="E377" s="301"/>
      <c r="F377" s="300"/>
      <c r="G377" s="302">
        <f>G20+G35+G159+G279+G339</f>
        <v>520639</v>
      </c>
      <c r="H377" s="302"/>
      <c r="I377" s="302"/>
      <c r="J377" s="302"/>
      <c r="K377" s="302"/>
      <c r="L377" s="299"/>
      <c r="M377" s="453"/>
      <c r="N377" s="429"/>
      <c r="O377" s="429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s="303" customFormat="1" ht="30" customHeight="1" x14ac:dyDescent="0.35">
      <c r="A378" s="418"/>
      <c r="B378" s="457"/>
      <c r="C378" s="458"/>
      <c r="D378" s="389"/>
      <c r="E378" s="459"/>
      <c r="F378" s="389"/>
      <c r="G378" s="460"/>
      <c r="H378" s="460"/>
      <c r="I378" s="460"/>
      <c r="J378" s="460"/>
      <c r="K378" s="460"/>
      <c r="L378" s="458"/>
      <c r="M378" s="453"/>
      <c r="N378" s="597"/>
      <c r="O378" s="59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s="9" customFormat="1" ht="18.600000000000001" customHeight="1" x14ac:dyDescent="0.35">
      <c r="A379" s="383" t="s">
        <v>257</v>
      </c>
      <c r="B379" s="180"/>
      <c r="C379" s="180"/>
      <c r="D379" s="180"/>
      <c r="E379" s="757" t="s">
        <v>204</v>
      </c>
      <c r="F379" s="757"/>
      <c r="G379" s="757"/>
      <c r="H379" s="757"/>
      <c r="I379" s="757"/>
      <c r="J379" s="757"/>
      <c r="K379" s="757"/>
      <c r="L379" s="352"/>
      <c r="M379" s="452"/>
      <c r="N379" s="597">
        <f>N210+N143+N113+N109+N105+N101+N96+N86+N72</f>
        <v>50000</v>
      </c>
      <c r="O379" s="597">
        <f>O341+O330+O327+O321+O322+O318+O315+O297+O268+O213+O148+O87+O86+O40+O23</f>
        <v>11612000</v>
      </c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s="9" customFormat="1" ht="18.600000000000001" customHeight="1" x14ac:dyDescent="0.35">
      <c r="A380" s="383"/>
      <c r="B380" s="180"/>
      <c r="C380" s="180"/>
      <c r="D380" s="180"/>
      <c r="E380" s="412"/>
      <c r="F380" s="692"/>
      <c r="G380" s="693">
        <f>G376-G382</f>
        <v>0</v>
      </c>
      <c r="H380" s="693">
        <f>H376-H382</f>
        <v>0</v>
      </c>
      <c r="I380" s="693">
        <f>I376-I382</f>
        <v>0</v>
      </c>
      <c r="J380" s="693">
        <f>J376-J382</f>
        <v>0</v>
      </c>
      <c r="K380" s="693">
        <f>K376-K382</f>
        <v>0</v>
      </c>
      <c r="L380" s="352"/>
      <c r="M380" s="452"/>
      <c r="N380" s="429"/>
      <c r="O380" s="429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s="9" customFormat="1" ht="18.600000000000001" customHeight="1" x14ac:dyDescent="0.3">
      <c r="A381" s="63"/>
      <c r="B381" s="182"/>
      <c r="C381" s="258"/>
      <c r="D381" s="258" t="s">
        <v>53</v>
      </c>
      <c r="E381" s="259"/>
      <c r="F381" s="571"/>
      <c r="G381" s="586"/>
      <c r="H381" s="586"/>
      <c r="I381" s="586"/>
      <c r="J381" s="586"/>
      <c r="K381" s="586"/>
      <c r="L381" s="311"/>
      <c r="M381" s="452"/>
      <c r="N381" s="429"/>
      <c r="O381" s="429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s="9" customFormat="1" ht="18.600000000000001" customHeight="1" x14ac:dyDescent="0.3">
      <c r="A382" s="63"/>
      <c r="B382" s="182"/>
      <c r="C382" s="258"/>
      <c r="D382" s="258"/>
      <c r="E382" s="259" t="s">
        <v>7</v>
      </c>
      <c r="F382" s="694" t="s">
        <v>7</v>
      </c>
      <c r="G382" s="695">
        <v>153892389</v>
      </c>
      <c r="H382" s="695">
        <v>11198800</v>
      </c>
      <c r="I382" s="695">
        <v>30999457</v>
      </c>
      <c r="J382" s="695">
        <v>60474122</v>
      </c>
      <c r="K382" s="695">
        <v>51220010</v>
      </c>
      <c r="L382" s="311"/>
      <c r="M382" s="452"/>
      <c r="N382" s="429"/>
      <c r="O382" s="429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s="9" customFormat="1" ht="18.600000000000001" customHeight="1" x14ac:dyDescent="0.3">
      <c r="A383" s="63"/>
      <c r="B383" s="305"/>
      <c r="C383" s="258"/>
      <c r="D383" s="258"/>
      <c r="E383" s="259"/>
      <c r="F383" s="260"/>
      <c r="G383" s="570"/>
      <c r="H383" s="570"/>
      <c r="I383" s="570"/>
      <c r="J383" s="570"/>
      <c r="K383" s="570"/>
      <c r="L383" s="311"/>
      <c r="M383" s="452"/>
      <c r="N383" s="429"/>
      <c r="O383" s="429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s="9" customFormat="1" ht="18.600000000000001" customHeight="1" x14ac:dyDescent="0.3">
      <c r="A384" s="63"/>
      <c r="B384" s="305"/>
      <c r="C384" s="258"/>
      <c r="D384" s="570"/>
      <c r="E384" s="259"/>
      <c r="F384" s="260"/>
      <c r="G384" s="261" t="e">
        <f>G381-#REF!</f>
        <v>#REF!</v>
      </c>
      <c r="H384" s="261" t="e">
        <f>H381-#REF!</f>
        <v>#REF!</v>
      </c>
      <c r="I384" s="261" t="e">
        <f>I381-#REF!</f>
        <v>#REF!</v>
      </c>
      <c r="J384" s="261" t="e">
        <f>J381-#REF!</f>
        <v>#REF!</v>
      </c>
      <c r="K384" s="261" t="e">
        <f>K381-#REF!</f>
        <v>#REF!</v>
      </c>
      <c r="L384" s="262"/>
      <c r="M384" s="452"/>
      <c r="N384" s="429"/>
      <c r="O384" s="429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s="9" customFormat="1" ht="18.600000000000001" customHeight="1" x14ac:dyDescent="0.3">
      <c r="A385" s="63"/>
      <c r="B385" s="305"/>
      <c r="C385" s="258"/>
      <c r="D385" s="571"/>
      <c r="E385" s="259"/>
      <c r="F385" s="260"/>
      <c r="G385" s="263"/>
      <c r="H385" s="745" t="s">
        <v>36</v>
      </c>
      <c r="I385" s="745" t="s">
        <v>6</v>
      </c>
      <c r="J385" s="745" t="s">
        <v>38</v>
      </c>
      <c r="K385" s="745" t="s">
        <v>39</v>
      </c>
      <c r="L385" s="262"/>
      <c r="M385" s="452"/>
      <c r="N385" s="429"/>
      <c r="O385" s="429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x14ac:dyDescent="0.3">
      <c r="A386" s="63"/>
      <c r="B386" s="305"/>
      <c r="C386" s="258"/>
      <c r="D386" s="570"/>
      <c r="E386" s="259"/>
      <c r="F386" s="260"/>
      <c r="G386" s="570"/>
      <c r="H386" s="745"/>
      <c r="I386" s="745"/>
      <c r="J386" s="745"/>
      <c r="K386" s="745"/>
      <c r="L386" s="262"/>
      <c r="Q386" s="7"/>
      <c r="R386" s="7"/>
    </row>
    <row r="387" spans="1:26" x14ac:dyDescent="0.3">
      <c r="C387" s="572"/>
      <c r="D387" s="264">
        <v>10116</v>
      </c>
      <c r="E387" s="573"/>
      <c r="F387" s="570"/>
      <c r="G387" s="574"/>
      <c r="H387" s="574"/>
      <c r="I387" s="574"/>
      <c r="J387" s="574"/>
      <c r="K387" s="574"/>
      <c r="L387" s="265">
        <f t="shared" ref="L387:L426" si="5">SUM(H387:K387)</f>
        <v>0</v>
      </c>
      <c r="Q387" s="7"/>
      <c r="R387" s="7"/>
    </row>
    <row r="388" spans="1:26" x14ac:dyDescent="0.3">
      <c r="C388" s="572"/>
      <c r="D388" s="264">
        <v>3132</v>
      </c>
      <c r="E388" s="573"/>
      <c r="F388" s="570"/>
      <c r="G388" s="575">
        <v>0</v>
      </c>
      <c r="H388" s="575">
        <v>0</v>
      </c>
      <c r="I388" s="575">
        <v>0</v>
      </c>
      <c r="J388" s="575">
        <v>0</v>
      </c>
      <c r="K388" s="575">
        <v>0</v>
      </c>
      <c r="L388" s="265">
        <f t="shared" si="5"/>
        <v>0</v>
      </c>
      <c r="Q388" s="7"/>
      <c r="R388" s="7"/>
    </row>
    <row r="389" spans="1:26" x14ac:dyDescent="0.3">
      <c r="C389" s="572"/>
      <c r="D389" s="264">
        <v>100102</v>
      </c>
      <c r="E389" s="573"/>
      <c r="F389" s="374"/>
      <c r="G389" s="389"/>
      <c r="H389" s="389"/>
      <c r="I389" s="389"/>
      <c r="J389" s="389"/>
      <c r="K389" s="389"/>
      <c r="L389" s="265">
        <f t="shared" si="5"/>
        <v>0</v>
      </c>
      <c r="Q389" s="7"/>
      <c r="R389" s="7"/>
    </row>
    <row r="390" spans="1:26" hidden="1" x14ac:dyDescent="0.3">
      <c r="C390" s="572"/>
      <c r="D390" s="264">
        <v>3131</v>
      </c>
      <c r="E390" s="573"/>
      <c r="F390" s="374"/>
      <c r="G390" s="630"/>
      <c r="H390" s="630"/>
      <c r="I390" s="630"/>
      <c r="J390" s="630"/>
      <c r="K390" s="630"/>
      <c r="L390" s="265">
        <f t="shared" si="5"/>
        <v>0</v>
      </c>
      <c r="Q390" s="7"/>
      <c r="R390" s="7"/>
    </row>
    <row r="391" spans="1:26" hidden="1" x14ac:dyDescent="0.3">
      <c r="C391" s="572"/>
      <c r="D391" s="264">
        <v>100201</v>
      </c>
      <c r="E391" s="573"/>
      <c r="F391" s="374"/>
      <c r="G391" s="389"/>
      <c r="H391" s="389"/>
      <c r="I391" s="389"/>
      <c r="J391" s="389"/>
      <c r="K391" s="389"/>
      <c r="L391" s="265">
        <f t="shared" si="5"/>
        <v>0</v>
      </c>
      <c r="Q391" s="7"/>
      <c r="R391" s="7"/>
    </row>
    <row r="392" spans="1:26" x14ac:dyDescent="0.3">
      <c r="C392" s="572"/>
      <c r="D392" s="264">
        <v>3132</v>
      </c>
      <c r="E392" s="573" t="s">
        <v>7</v>
      </c>
      <c r="F392" s="374"/>
      <c r="G392" s="389"/>
      <c r="H392" s="389"/>
      <c r="I392" s="389"/>
      <c r="J392" s="389"/>
      <c r="K392" s="389"/>
      <c r="L392" s="265">
        <f t="shared" si="5"/>
        <v>0</v>
      </c>
      <c r="Q392" s="7"/>
      <c r="R392" s="7"/>
    </row>
    <row r="393" spans="1:26" x14ac:dyDescent="0.3">
      <c r="C393" s="572"/>
      <c r="D393" s="264">
        <v>100201</v>
      </c>
      <c r="E393" s="573"/>
      <c r="F393" s="374"/>
      <c r="G393" s="389"/>
      <c r="H393" s="389"/>
      <c r="I393" s="389"/>
      <c r="J393" s="389"/>
      <c r="K393" s="389"/>
      <c r="L393" s="265">
        <f t="shared" si="5"/>
        <v>0</v>
      </c>
      <c r="Q393" s="7"/>
      <c r="R393" s="7"/>
    </row>
    <row r="394" spans="1:26" x14ac:dyDescent="0.3">
      <c r="C394" s="572"/>
      <c r="D394" s="264">
        <v>3210</v>
      </c>
      <c r="E394" s="573"/>
      <c r="F394" s="570"/>
      <c r="G394" s="577">
        <f>G366</f>
        <v>3889684</v>
      </c>
      <c r="H394" s="577">
        <f>H366</f>
        <v>0</v>
      </c>
      <c r="I394" s="577">
        <f>I366</f>
        <v>638000</v>
      </c>
      <c r="J394" s="577">
        <f>J366</f>
        <v>3251684</v>
      </c>
      <c r="K394" s="577">
        <f>K366</f>
        <v>0</v>
      </c>
      <c r="L394" s="265">
        <f t="shared" si="5"/>
        <v>3889684</v>
      </c>
      <c r="Q394" s="7"/>
      <c r="R394" s="7"/>
    </row>
    <row r="395" spans="1:26" x14ac:dyDescent="0.3">
      <c r="C395" s="572"/>
      <c r="D395" s="264">
        <v>100202</v>
      </c>
      <c r="E395" s="573"/>
      <c r="F395" s="570"/>
      <c r="G395" s="578"/>
      <c r="H395" s="578"/>
      <c r="I395" s="578"/>
      <c r="J395" s="578"/>
      <c r="K395" s="578"/>
      <c r="L395" s="265">
        <f t="shared" si="5"/>
        <v>0</v>
      </c>
      <c r="Q395" s="7"/>
      <c r="R395" s="7"/>
    </row>
    <row r="396" spans="1:26" x14ac:dyDescent="0.3">
      <c r="C396" s="572"/>
      <c r="D396" s="264">
        <v>3132</v>
      </c>
      <c r="E396" s="573"/>
      <c r="F396" s="570"/>
      <c r="G396" s="579" t="e">
        <f>G41+#REF!</f>
        <v>#REF!</v>
      </c>
      <c r="H396" s="579" t="e">
        <f>H41+#REF!</f>
        <v>#REF!</v>
      </c>
      <c r="I396" s="579" t="e">
        <f>I41+#REF!</f>
        <v>#REF!</v>
      </c>
      <c r="J396" s="579" t="e">
        <f>J41+#REF!</f>
        <v>#REF!</v>
      </c>
      <c r="K396" s="579" t="e">
        <f>K41+#REF!</f>
        <v>#REF!</v>
      </c>
      <c r="L396" s="265" t="e">
        <f t="shared" si="5"/>
        <v>#REF!</v>
      </c>
      <c r="Q396" s="7"/>
      <c r="R396" s="7"/>
    </row>
    <row r="397" spans="1:26" x14ac:dyDescent="0.3">
      <c r="C397" s="572"/>
      <c r="D397" s="264">
        <v>100202</v>
      </c>
      <c r="E397" s="573"/>
      <c r="F397" s="570"/>
      <c r="G397" s="576"/>
      <c r="H397" s="576"/>
      <c r="I397" s="576"/>
      <c r="J397" s="576"/>
      <c r="K397" s="576"/>
      <c r="L397" s="265">
        <f t="shared" si="5"/>
        <v>0</v>
      </c>
      <c r="Q397" s="7"/>
      <c r="R397" s="7"/>
    </row>
    <row r="398" spans="1:26" x14ac:dyDescent="0.3">
      <c r="C398" s="572"/>
      <c r="D398" s="264">
        <v>3210</v>
      </c>
      <c r="E398" s="573"/>
      <c r="F398" s="570"/>
      <c r="G398" s="580">
        <f>G355+G356</f>
        <v>1791722</v>
      </c>
      <c r="H398" s="580">
        <f>H355+H356</f>
        <v>0</v>
      </c>
      <c r="I398" s="580">
        <f>I355+I356</f>
        <v>298722</v>
      </c>
      <c r="J398" s="580">
        <f>J355+J356</f>
        <v>1393000</v>
      </c>
      <c r="K398" s="580">
        <f>K355+K356</f>
        <v>100000</v>
      </c>
      <c r="L398" s="265">
        <f t="shared" si="5"/>
        <v>1791722</v>
      </c>
      <c r="Q398" s="7"/>
      <c r="R398" s="7"/>
    </row>
    <row r="399" spans="1:26" x14ac:dyDescent="0.3">
      <c r="C399" s="572"/>
      <c r="D399" s="264">
        <v>100203</v>
      </c>
      <c r="E399" s="573"/>
      <c r="F399" s="570"/>
      <c r="G399" s="576"/>
      <c r="H399" s="576"/>
      <c r="I399" s="576"/>
      <c r="J399" s="63"/>
      <c r="K399" s="576"/>
      <c r="L399" s="265">
        <f t="shared" si="5"/>
        <v>0</v>
      </c>
      <c r="Q399" s="7"/>
      <c r="R399" s="7"/>
    </row>
    <row r="400" spans="1:26" x14ac:dyDescent="0.3">
      <c r="C400" s="572"/>
      <c r="D400" s="264">
        <v>3132</v>
      </c>
      <c r="E400" s="573"/>
      <c r="F400" s="570"/>
      <c r="G400" s="575" t="e">
        <f>G63+G67+#REF!+#REF!+G68+G72+#REF!+G338</f>
        <v>#REF!</v>
      </c>
      <c r="H400" s="575" t="e">
        <f>H63+H67+#REF!+#REF!+H68+H72+#REF!+H338</f>
        <v>#REF!</v>
      </c>
      <c r="I400" s="575" t="e">
        <f>I63+I67+#REF!+#REF!+I68+I72+#REF!+I338</f>
        <v>#REF!</v>
      </c>
      <c r="J400" s="575" t="e">
        <f>J63+J67+#REF!+#REF!+J68+J72+#REF!+J338</f>
        <v>#REF!</v>
      </c>
      <c r="K400" s="575" t="e">
        <f>K63+K67+#REF!+#REF!+K68+K72+#REF!+K338</f>
        <v>#REF!</v>
      </c>
      <c r="L400" s="265" t="e">
        <f t="shared" si="5"/>
        <v>#REF!</v>
      </c>
      <c r="N400" s="454"/>
      <c r="O400" s="454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x14ac:dyDescent="0.3">
      <c r="C401" s="572"/>
      <c r="D401" s="264">
        <v>100203</v>
      </c>
      <c r="E401" s="573"/>
      <c r="F401" s="570"/>
      <c r="G401" s="576"/>
      <c r="H401" s="576"/>
      <c r="I401" s="576"/>
      <c r="J401" s="576"/>
      <c r="K401" s="576"/>
      <c r="L401" s="265">
        <f t="shared" si="5"/>
        <v>0</v>
      </c>
      <c r="Q401" s="7"/>
      <c r="R401" s="7"/>
    </row>
    <row r="402" spans="1:26" x14ac:dyDescent="0.3">
      <c r="C402" s="572"/>
      <c r="D402" s="264">
        <v>3210</v>
      </c>
      <c r="E402" s="573"/>
      <c r="F402" s="570"/>
      <c r="G402" s="581">
        <f>G34</f>
        <v>5580000</v>
      </c>
      <c r="H402" s="581">
        <f>H34</f>
        <v>600000</v>
      </c>
      <c r="I402" s="581">
        <f>I34</f>
        <v>900000</v>
      </c>
      <c r="J402" s="581">
        <f>J34</f>
        <v>3725000</v>
      </c>
      <c r="K402" s="581">
        <f>K34</f>
        <v>355000</v>
      </c>
      <c r="L402" s="265">
        <f t="shared" si="5"/>
        <v>5580000</v>
      </c>
      <c r="Q402" s="7"/>
      <c r="R402" s="7"/>
    </row>
    <row r="403" spans="1:26" x14ac:dyDescent="0.3">
      <c r="C403" s="572"/>
      <c r="D403" s="264">
        <v>100302</v>
      </c>
      <c r="E403" s="573"/>
      <c r="F403" s="570"/>
      <c r="G403" s="576"/>
      <c r="H403" s="576"/>
      <c r="I403" s="576"/>
      <c r="J403" s="576"/>
      <c r="K403" s="576"/>
      <c r="L403" s="265">
        <f t="shared" si="5"/>
        <v>0</v>
      </c>
      <c r="Q403" s="7"/>
      <c r="R403" s="7"/>
    </row>
    <row r="404" spans="1:26" hidden="1" x14ac:dyDescent="0.3">
      <c r="C404" s="572"/>
      <c r="D404" s="264">
        <v>3132</v>
      </c>
      <c r="E404" s="573"/>
      <c r="F404" s="570"/>
      <c r="G404" s="575">
        <f>G77+G90</f>
        <v>1164753</v>
      </c>
      <c r="H404" s="575">
        <f>H77+H90</f>
        <v>276596</v>
      </c>
      <c r="I404" s="575">
        <f>I77+I90</f>
        <v>479552</v>
      </c>
      <c r="J404" s="575">
        <f>J77+J90</f>
        <v>312700</v>
      </c>
      <c r="K404" s="575">
        <f>K77+K90</f>
        <v>95905</v>
      </c>
      <c r="L404" s="265">
        <f t="shared" si="5"/>
        <v>1164753</v>
      </c>
      <c r="Q404" s="7"/>
      <c r="R404" s="7"/>
    </row>
    <row r="405" spans="1:26" hidden="1" x14ac:dyDescent="0.3">
      <c r="C405" s="572"/>
      <c r="D405" s="264">
        <v>100302</v>
      </c>
      <c r="E405" s="573"/>
      <c r="F405" s="570"/>
      <c r="G405" s="576"/>
      <c r="H405" s="576"/>
      <c r="I405" s="576"/>
      <c r="J405" s="576"/>
      <c r="K405" s="576"/>
      <c r="L405" s="265">
        <f t="shared" si="5"/>
        <v>0</v>
      </c>
      <c r="Q405" s="7"/>
      <c r="R405" s="7"/>
    </row>
    <row r="406" spans="1:26" hidden="1" x14ac:dyDescent="0.3">
      <c r="C406" s="572"/>
      <c r="D406" s="264">
        <v>3210</v>
      </c>
      <c r="E406" s="573"/>
      <c r="F406" s="570"/>
      <c r="G406" s="576"/>
      <c r="H406" s="576"/>
      <c r="I406" s="576"/>
      <c r="J406" s="576"/>
      <c r="K406" s="576"/>
      <c r="L406" s="265">
        <f t="shared" si="5"/>
        <v>0</v>
      </c>
      <c r="Q406" s="7"/>
      <c r="R406" s="7"/>
    </row>
    <row r="407" spans="1:26" x14ac:dyDescent="0.3">
      <c r="C407" s="572"/>
      <c r="D407" s="264"/>
      <c r="E407" s="573"/>
      <c r="F407" s="570"/>
      <c r="G407" s="576"/>
      <c r="H407" s="576"/>
      <c r="I407" s="576"/>
      <c r="J407" s="576"/>
      <c r="K407" s="576"/>
      <c r="L407" s="265">
        <f t="shared" si="5"/>
        <v>0</v>
      </c>
      <c r="Q407" s="7"/>
      <c r="R407" s="7"/>
    </row>
    <row r="408" spans="1:26" s="8" customFormat="1" x14ac:dyDescent="0.3">
      <c r="A408" s="9"/>
      <c r="B408" s="9"/>
      <c r="C408" s="572"/>
      <c r="D408" s="264"/>
      <c r="E408" s="573"/>
      <c r="F408" s="570"/>
      <c r="G408" s="576"/>
      <c r="H408" s="576"/>
      <c r="I408" s="576"/>
      <c r="J408" s="576"/>
      <c r="K408" s="576"/>
      <c r="L408" s="265">
        <f t="shared" si="5"/>
        <v>0</v>
      </c>
      <c r="M408" s="454"/>
      <c r="N408" s="429"/>
      <c r="O408" s="429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x14ac:dyDescent="0.3">
      <c r="A409" s="183"/>
      <c r="B409" s="183"/>
      <c r="C409" s="582"/>
      <c r="D409" s="268">
        <v>150101</v>
      </c>
      <c r="E409" s="583"/>
      <c r="F409" s="584"/>
      <c r="G409" s="574" t="e">
        <f>G411+G414+G415</f>
        <v>#REF!</v>
      </c>
      <c r="H409" s="574" t="e">
        <f>H411+H414+H415</f>
        <v>#REF!</v>
      </c>
      <c r="I409" s="574" t="e">
        <f>I411+I414+I415</f>
        <v>#REF!</v>
      </c>
      <c r="J409" s="574" t="e">
        <f>J411+J414+J415</f>
        <v>#REF!</v>
      </c>
      <c r="K409" s="574" t="e">
        <f>K411+K414+K415</f>
        <v>#REF!</v>
      </c>
      <c r="L409" s="265" t="e">
        <f t="shared" si="5"/>
        <v>#REF!</v>
      </c>
      <c r="Q409" s="7"/>
      <c r="R409" s="7"/>
    </row>
    <row r="410" spans="1:26" x14ac:dyDescent="0.3">
      <c r="C410" s="572"/>
      <c r="D410" s="271">
        <v>3110</v>
      </c>
      <c r="E410" s="573"/>
      <c r="F410" s="570"/>
      <c r="G410" s="575">
        <v>0</v>
      </c>
      <c r="H410" s="575" t="e">
        <f>#REF!</f>
        <v>#REF!</v>
      </c>
      <c r="I410" s="575" t="e">
        <f>#REF!</f>
        <v>#REF!</v>
      </c>
      <c r="J410" s="575" t="e">
        <f>#REF!</f>
        <v>#REF!</v>
      </c>
      <c r="K410" s="575" t="e">
        <f>#REF!</f>
        <v>#REF!</v>
      </c>
      <c r="L410" s="265" t="e">
        <f t="shared" si="5"/>
        <v>#REF!</v>
      </c>
      <c r="N410" s="454"/>
      <c r="O410" s="454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x14ac:dyDescent="0.3">
      <c r="C411" s="572"/>
      <c r="D411" s="271">
        <v>3122</v>
      </c>
      <c r="E411" s="573"/>
      <c r="F411" s="570"/>
      <c r="G411" s="575" t="e">
        <f>G15+#REF!+G96+#REF!+#REF!+G100+G101+G105+G109+G113+G117+G121</f>
        <v>#REF!</v>
      </c>
      <c r="H411" s="575" t="e">
        <f>H15+#REF!+H96+#REF!+#REF!+H100+H101+H105+H109+H113+H117+H121</f>
        <v>#REF!</v>
      </c>
      <c r="I411" s="575" t="e">
        <f>I15+#REF!+I96+#REF!+#REF!+I100+I101+I105+I109+I113+I117+I121</f>
        <v>#REF!</v>
      </c>
      <c r="J411" s="575" t="e">
        <f>J15+#REF!+J96+#REF!+#REF!+J100+J101+J105+J109+J113+J117+J121</f>
        <v>#REF!</v>
      </c>
      <c r="K411" s="575" t="e">
        <f>K15+#REF!+K96+#REF!+#REF!+K100+K101+K105+K109+K113+K117+K121</f>
        <v>#REF!</v>
      </c>
      <c r="L411" s="265" t="e">
        <f t="shared" si="5"/>
        <v>#REF!</v>
      </c>
      <c r="Q411" s="7"/>
      <c r="R411" s="7"/>
    </row>
    <row r="412" spans="1:26" x14ac:dyDescent="0.3">
      <c r="C412" s="572"/>
      <c r="D412" s="271">
        <v>3132</v>
      </c>
      <c r="E412" s="573"/>
      <c r="F412" s="570"/>
      <c r="G412" s="575">
        <v>0</v>
      </c>
      <c r="H412" s="575" t="e">
        <f>#REF!</f>
        <v>#REF!</v>
      </c>
      <c r="I412" s="575" t="e">
        <f>#REF!</f>
        <v>#REF!</v>
      </c>
      <c r="J412" s="575" t="e">
        <f>#REF!</f>
        <v>#REF!</v>
      </c>
      <c r="K412" s="575" t="e">
        <f>#REF!</f>
        <v>#REF!</v>
      </c>
      <c r="L412" s="265" t="e">
        <f t="shared" si="5"/>
        <v>#REF!</v>
      </c>
      <c r="Q412" s="7"/>
      <c r="R412" s="7"/>
    </row>
    <row r="413" spans="1:26" x14ac:dyDescent="0.3">
      <c r="C413" s="572"/>
      <c r="D413" s="271">
        <v>3141</v>
      </c>
      <c r="E413" s="573"/>
      <c r="F413" s="570"/>
      <c r="G413" s="575">
        <v>0</v>
      </c>
      <c r="H413" s="575" t="e">
        <f>#REF!</f>
        <v>#REF!</v>
      </c>
      <c r="I413" s="575" t="e">
        <f>#REF!</f>
        <v>#REF!</v>
      </c>
      <c r="J413" s="575" t="e">
        <f>#REF!</f>
        <v>#REF!</v>
      </c>
      <c r="K413" s="575" t="e">
        <f>#REF!</f>
        <v>#REF!</v>
      </c>
      <c r="L413" s="265" t="e">
        <f t="shared" si="5"/>
        <v>#REF!</v>
      </c>
      <c r="Q413" s="7"/>
      <c r="R413" s="7"/>
    </row>
    <row r="414" spans="1:26" x14ac:dyDescent="0.3">
      <c r="C414" s="572"/>
      <c r="D414" s="271">
        <v>3142</v>
      </c>
      <c r="E414" s="573"/>
      <c r="F414" s="570"/>
      <c r="G414" s="575">
        <f>G134+G139+G143</f>
        <v>650000</v>
      </c>
      <c r="H414" s="575">
        <f>H134+H139+H143</f>
        <v>36400</v>
      </c>
      <c r="I414" s="575">
        <f>I134+I139+I143</f>
        <v>102100</v>
      </c>
      <c r="J414" s="575">
        <f>J134+J139+J143</f>
        <v>511500</v>
      </c>
      <c r="K414" s="575">
        <f>K134+K139+K143</f>
        <v>0</v>
      </c>
      <c r="L414" s="265">
        <f t="shared" si="5"/>
        <v>650000</v>
      </c>
      <c r="Q414" s="7"/>
      <c r="R414" s="7"/>
    </row>
    <row r="415" spans="1:26" hidden="1" x14ac:dyDescent="0.3">
      <c r="C415" s="572"/>
      <c r="D415" s="271">
        <v>3210</v>
      </c>
      <c r="E415" s="573"/>
      <c r="F415" s="570"/>
      <c r="G415" s="575">
        <f>G367+G365+G359+G358+G352+G351+G345+G341</f>
        <v>33184082</v>
      </c>
      <c r="H415" s="575">
        <f>H367+H365+H359+H358+H352+H351+H345+H341</f>
        <v>1842800</v>
      </c>
      <c r="I415" s="575">
        <f>I367+I365+I359+I358+I352+I351+I345+I341</f>
        <v>6428200</v>
      </c>
      <c r="J415" s="575">
        <f>J367+J365+J359+J358+J352+J351+J345+J341</f>
        <v>10058816</v>
      </c>
      <c r="K415" s="575">
        <f>K367+K365+K359+K358+K352+K351+K345+K341</f>
        <v>14854266</v>
      </c>
      <c r="L415" s="265">
        <f t="shared" si="5"/>
        <v>33184082</v>
      </c>
      <c r="Q415" s="7"/>
      <c r="R415" s="7"/>
    </row>
    <row r="416" spans="1:26" x14ac:dyDescent="0.3">
      <c r="C416" s="572"/>
      <c r="D416" s="271"/>
      <c r="E416" s="573"/>
      <c r="F416" s="570"/>
      <c r="G416" s="576"/>
      <c r="H416" s="576"/>
      <c r="I416" s="576"/>
      <c r="J416" s="576"/>
      <c r="K416" s="576"/>
      <c r="L416" s="265">
        <f t="shared" si="5"/>
        <v>0</v>
      </c>
      <c r="Q416" s="7"/>
      <c r="R416" s="7"/>
    </row>
    <row r="417" spans="1:26" x14ac:dyDescent="0.3">
      <c r="C417" s="572"/>
      <c r="D417" s="271">
        <v>170603</v>
      </c>
      <c r="E417" s="573"/>
      <c r="F417" s="570"/>
      <c r="G417" s="576"/>
      <c r="H417" s="576"/>
      <c r="I417" s="576"/>
      <c r="J417" s="576"/>
      <c r="K417" s="576"/>
      <c r="L417" s="265">
        <f t="shared" si="5"/>
        <v>0</v>
      </c>
      <c r="Q417" s="7"/>
      <c r="R417" s="7"/>
    </row>
    <row r="418" spans="1:26" s="8" customFormat="1" x14ac:dyDescent="0.3">
      <c r="A418" s="9"/>
      <c r="B418" s="9"/>
      <c r="C418" s="572"/>
      <c r="D418" s="271">
        <v>3132</v>
      </c>
      <c r="E418" s="573"/>
      <c r="F418" s="570"/>
      <c r="G418" s="576"/>
      <c r="H418" s="576"/>
      <c r="I418" s="576"/>
      <c r="J418" s="576"/>
      <c r="K418" s="576"/>
      <c r="L418" s="265">
        <f t="shared" si="5"/>
        <v>0</v>
      </c>
      <c r="M418" s="454"/>
      <c r="N418" s="454"/>
      <c r="O418" s="454"/>
    </row>
    <row r="419" spans="1:26" x14ac:dyDescent="0.3">
      <c r="A419" s="183"/>
      <c r="B419" s="183"/>
      <c r="C419" s="582"/>
      <c r="D419" s="271">
        <v>170703</v>
      </c>
      <c r="E419" s="583"/>
      <c r="F419" s="584"/>
      <c r="G419" s="585">
        <f>SUM(G420:G422)</f>
        <v>23167032</v>
      </c>
      <c r="H419" s="585">
        <f>SUM(H420:H422)</f>
        <v>4409500</v>
      </c>
      <c r="I419" s="585">
        <f>SUM(I420:I422)</f>
        <v>11204332</v>
      </c>
      <c r="J419" s="585">
        <f>SUM(J420:J422)</f>
        <v>6839200</v>
      </c>
      <c r="K419" s="585">
        <f>SUM(K420:K422)</f>
        <v>714000</v>
      </c>
      <c r="L419" s="265">
        <f t="shared" si="5"/>
        <v>23167032</v>
      </c>
      <c r="Q419" s="7"/>
      <c r="R419" s="7"/>
    </row>
    <row r="420" spans="1:26" x14ac:dyDescent="0.3">
      <c r="C420" s="572"/>
      <c r="D420" s="272">
        <v>3122</v>
      </c>
      <c r="E420" s="573"/>
      <c r="F420" s="570"/>
      <c r="G420" s="581">
        <v>0</v>
      </c>
      <c r="H420" s="581">
        <v>0</v>
      </c>
      <c r="I420" s="581">
        <v>0</v>
      </c>
      <c r="J420" s="581">
        <v>0</v>
      </c>
      <c r="K420" s="581">
        <v>0</v>
      </c>
      <c r="L420" s="265">
        <f t="shared" si="5"/>
        <v>0</v>
      </c>
      <c r="Q420" s="7"/>
      <c r="R420" s="7"/>
    </row>
    <row r="421" spans="1:26" x14ac:dyDescent="0.3">
      <c r="C421" s="572"/>
      <c r="D421" s="272">
        <v>3132</v>
      </c>
      <c r="E421" s="573"/>
      <c r="F421" s="570"/>
      <c r="G421" s="575">
        <f>G161+G162+G163+G166+G169+G172+G175+G178+G181+G184+G187+G190+G193+G196+G199+G203+G207+G210</f>
        <v>12994600</v>
      </c>
      <c r="H421" s="575">
        <f>H161+H162+H163+H166+H169+H172+H175+H178+H181+H184+H187+H190+H193+H196+H199+H203+H207+H210</f>
        <v>889500</v>
      </c>
      <c r="I421" s="575">
        <f>I161+I162+I163+I166+I169+I172+I175+I178+I181+I184+I187+I190+I193+I196+I199+I203+I207+I210</f>
        <v>6662900</v>
      </c>
      <c r="J421" s="575">
        <f>J161+J162+J163+J166+J169+J172+J175+J178+J181+J184+J187+J190+J193+J196+J199+J203+J207+J210</f>
        <v>4728200</v>
      </c>
      <c r="K421" s="575">
        <f>K161+K162+K163+K166+K169+K172+K175+K178+K181+K184+K187+K190+K193+K196+K199+K203+K207+K210</f>
        <v>714000</v>
      </c>
      <c r="L421" s="265">
        <f t="shared" si="5"/>
        <v>12994600</v>
      </c>
      <c r="Q421" s="7"/>
      <c r="R421" s="7"/>
    </row>
    <row r="422" spans="1:26" x14ac:dyDescent="0.3">
      <c r="C422" s="572"/>
      <c r="D422" s="272">
        <v>3142</v>
      </c>
      <c r="E422" s="573"/>
      <c r="F422" s="570"/>
      <c r="G422" s="575">
        <f>G268+G277</f>
        <v>10172432</v>
      </c>
      <c r="H422" s="575">
        <f>H268+H277</f>
        <v>3520000</v>
      </c>
      <c r="I422" s="575">
        <f>I268+I277</f>
        <v>4541432</v>
      </c>
      <c r="J422" s="575">
        <f>J268+J277</f>
        <v>2111000</v>
      </c>
      <c r="K422" s="575">
        <f>K268+K277</f>
        <v>0</v>
      </c>
      <c r="L422" s="265">
        <f t="shared" si="5"/>
        <v>10172432</v>
      </c>
      <c r="Q422" s="7"/>
      <c r="R422" s="7"/>
    </row>
    <row r="423" spans="1:26" x14ac:dyDescent="0.3">
      <c r="C423" s="572"/>
      <c r="D423" s="271">
        <v>170800</v>
      </c>
      <c r="E423" s="573"/>
      <c r="F423" s="570"/>
      <c r="G423" s="576"/>
      <c r="H423" s="576"/>
      <c r="I423" s="576"/>
      <c r="J423" s="576"/>
      <c r="K423" s="576"/>
      <c r="L423" s="265">
        <f t="shared" si="5"/>
        <v>0</v>
      </c>
      <c r="Q423" s="7"/>
      <c r="R423" s="7"/>
    </row>
    <row r="424" spans="1:26" x14ac:dyDescent="0.3">
      <c r="C424" s="572"/>
      <c r="D424" s="271">
        <v>3132</v>
      </c>
      <c r="E424" s="573"/>
      <c r="F424" s="570"/>
      <c r="G424" s="581">
        <v>0</v>
      </c>
      <c r="H424" s="581" t="e">
        <f>#REF!</f>
        <v>#REF!</v>
      </c>
      <c r="I424" s="581" t="e">
        <f>#REF!</f>
        <v>#REF!</v>
      </c>
      <c r="J424" s="581">
        <v>0</v>
      </c>
      <c r="K424" s="581" t="e">
        <f>#REF!</f>
        <v>#REF!</v>
      </c>
      <c r="L424" s="265" t="e">
        <f t="shared" si="5"/>
        <v>#REF!</v>
      </c>
      <c r="Q424" s="7"/>
      <c r="R424" s="7"/>
    </row>
    <row r="425" spans="1:26" x14ac:dyDescent="0.3">
      <c r="C425" s="572"/>
      <c r="D425" s="271">
        <v>171000</v>
      </c>
      <c r="E425" s="573"/>
      <c r="F425" s="570"/>
      <c r="G425" s="580"/>
      <c r="H425" s="580"/>
      <c r="I425" s="580"/>
      <c r="J425" s="580"/>
      <c r="K425" s="580"/>
      <c r="L425" s="265">
        <f t="shared" si="5"/>
        <v>0</v>
      </c>
      <c r="Q425" s="7"/>
      <c r="R425" s="7"/>
    </row>
    <row r="426" spans="1:26" s="8" customFormat="1" x14ac:dyDescent="0.3">
      <c r="A426" s="9"/>
      <c r="B426" s="9"/>
      <c r="C426" s="572"/>
      <c r="D426" s="271">
        <v>3132</v>
      </c>
      <c r="E426" s="573"/>
      <c r="F426" s="570"/>
      <c r="G426" s="574">
        <f>G149</f>
        <v>4000</v>
      </c>
      <c r="H426" s="574">
        <f>H149</f>
        <v>0</v>
      </c>
      <c r="I426" s="574">
        <f>I149</f>
        <v>0</v>
      </c>
      <c r="J426" s="574">
        <f>J149</f>
        <v>0</v>
      </c>
      <c r="K426" s="574">
        <f>K149</f>
        <v>4000</v>
      </c>
      <c r="L426" s="265">
        <f t="shared" si="5"/>
        <v>4000</v>
      </c>
      <c r="M426" s="454"/>
      <c r="N426" s="429"/>
      <c r="O426" s="429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x14ac:dyDescent="0.3">
      <c r="A427" s="183"/>
      <c r="B427" s="183"/>
      <c r="C427" s="582"/>
      <c r="D427" s="584"/>
      <c r="E427" s="583"/>
      <c r="F427" s="584"/>
      <c r="G427" s="574" t="e">
        <f>G394+G396+G398+G400+G402+G404+G409+G419+G426</f>
        <v>#REF!</v>
      </c>
      <c r="H427" s="574" t="e">
        <f>H394+H396+H398+H400+H402+H404+H409+H419+H426</f>
        <v>#REF!</v>
      </c>
      <c r="I427" s="574" t="e">
        <f>I394+I396+I398+I400+I402+I404+I409+I419+I426</f>
        <v>#REF!</v>
      </c>
      <c r="J427" s="574" t="e">
        <f>J394+J396+J398+J400+J402+J404+J409+J419+J426</f>
        <v>#REF!</v>
      </c>
      <c r="K427" s="574" t="e">
        <f>K394+K396+K398+K400+K402+K404+K409+K419+K426</f>
        <v>#REF!</v>
      </c>
      <c r="L427" s="265" t="e">
        <f>SUM(H427:K427)</f>
        <v>#REF!</v>
      </c>
      <c r="Q427" s="7"/>
      <c r="R427" s="7"/>
    </row>
    <row r="428" spans="1:26" x14ac:dyDescent="0.3">
      <c r="C428" s="572"/>
      <c r="D428" s="570"/>
      <c r="E428" s="573"/>
      <c r="F428" s="570"/>
      <c r="G428" s="575" t="e">
        <f>G427-#REF!</f>
        <v>#REF!</v>
      </c>
      <c r="H428" s="575" t="e">
        <f>H427-#REF!</f>
        <v>#REF!</v>
      </c>
      <c r="I428" s="575" t="e">
        <f>I427-#REF!</f>
        <v>#REF!</v>
      </c>
      <c r="J428" s="575" t="e">
        <f>J427-#REF!</f>
        <v>#REF!</v>
      </c>
      <c r="K428" s="575" t="e">
        <f>K427-#REF!</f>
        <v>#REF!</v>
      </c>
      <c r="L428" s="202"/>
      <c r="Q428" s="7"/>
      <c r="R428" s="7"/>
    </row>
    <row r="429" spans="1:26" x14ac:dyDescent="0.3">
      <c r="C429" s="572"/>
      <c r="D429" s="570"/>
      <c r="E429" s="573"/>
      <c r="F429" s="570"/>
      <c r="G429" s="586" t="e">
        <f>#REF!+'[1]Додаток 4'!G15</f>
        <v>#REF!</v>
      </c>
      <c r="H429" s="586" t="e">
        <f>#REF!+'[1]Додаток 4'!H15</f>
        <v>#REF!</v>
      </c>
      <c r="I429" s="586" t="e">
        <f>#REF!+'[1]Додаток 4'!I15</f>
        <v>#REF!</v>
      </c>
      <c r="J429" s="586" t="e">
        <f>#REF!+'[1]Додаток 4'!J15</f>
        <v>#REF!</v>
      </c>
      <c r="K429" s="586" t="e">
        <f>#REF!+'[1]Додаток 4'!K15</f>
        <v>#REF!</v>
      </c>
      <c r="L429" s="202"/>
      <c r="Q429" s="7"/>
      <c r="R429" s="7"/>
    </row>
    <row r="430" spans="1:26" x14ac:dyDescent="0.3">
      <c r="C430" s="572"/>
      <c r="D430" s="570"/>
      <c r="E430" s="573"/>
      <c r="F430" s="570"/>
      <c r="G430" s="570"/>
      <c r="H430" s="570"/>
      <c r="I430" s="570"/>
      <c r="J430" s="570"/>
      <c r="K430" s="570"/>
      <c r="L430" s="202"/>
      <c r="Q430" s="7"/>
      <c r="R430" s="7"/>
    </row>
    <row r="431" spans="1:26" x14ac:dyDescent="0.3">
      <c r="C431" s="572"/>
      <c r="D431" s="570"/>
      <c r="E431" s="573"/>
      <c r="F431" s="570"/>
      <c r="G431" s="587" t="e">
        <f>#REF!</f>
        <v>#REF!</v>
      </c>
      <c r="H431" s="587" t="e">
        <f>#REF!</f>
        <v>#REF!</v>
      </c>
      <c r="I431" s="587" t="e">
        <f>#REF!</f>
        <v>#REF!</v>
      </c>
      <c r="J431" s="588" t="e">
        <f>#REF!</f>
        <v>#REF!</v>
      </c>
      <c r="K431" s="587" t="e">
        <f>#REF!</f>
        <v>#REF!</v>
      </c>
      <c r="L431" s="202"/>
      <c r="Q431" s="7"/>
      <c r="R431" s="7"/>
    </row>
    <row r="432" spans="1:26" x14ac:dyDescent="0.3">
      <c r="C432" s="572"/>
      <c r="D432" s="570"/>
      <c r="E432" s="573"/>
      <c r="F432" s="570"/>
      <c r="G432" s="570"/>
      <c r="H432" s="570"/>
      <c r="I432" s="570"/>
      <c r="J432" s="570"/>
      <c r="K432" s="570"/>
      <c r="L432" s="202"/>
      <c r="Q432" s="7"/>
      <c r="R432" s="7"/>
    </row>
    <row r="433" spans="2:18" x14ac:dyDescent="0.3">
      <c r="C433" s="572"/>
      <c r="D433" s="570"/>
      <c r="E433" s="573"/>
      <c r="F433" s="570"/>
      <c r="G433" s="570"/>
      <c r="H433" s="570"/>
      <c r="I433" s="570"/>
      <c r="J433" s="570"/>
      <c r="K433" s="570"/>
      <c r="L433" s="202"/>
      <c r="Q433" s="7"/>
      <c r="R433" s="7"/>
    </row>
    <row r="434" spans="2:18" x14ac:dyDescent="0.3">
      <c r="C434" s="572"/>
      <c r="D434" s="570"/>
      <c r="E434" s="573"/>
      <c r="F434" s="570"/>
      <c r="G434" s="570"/>
      <c r="H434" s="570"/>
      <c r="I434" s="570"/>
      <c r="J434" s="570"/>
      <c r="K434" s="570"/>
      <c r="L434" s="204"/>
      <c r="Q434" s="7"/>
      <c r="R434" s="7"/>
    </row>
    <row r="435" spans="2:18" x14ac:dyDescent="0.3">
      <c r="C435" s="589"/>
      <c r="D435" s="571"/>
      <c r="E435" s="590"/>
      <c r="F435" s="571"/>
      <c r="G435" s="571"/>
      <c r="H435" s="571"/>
      <c r="I435" s="571"/>
      <c r="J435" s="571"/>
      <c r="K435" s="571"/>
      <c r="L435" s="204"/>
      <c r="Q435" s="7"/>
      <c r="R435" s="7"/>
    </row>
    <row r="436" spans="2:18" x14ac:dyDescent="0.3">
      <c r="C436" s="589"/>
      <c r="D436" s="571"/>
      <c r="E436" s="590"/>
      <c r="F436" s="571"/>
      <c r="G436" s="571"/>
      <c r="H436" s="571"/>
      <c r="I436" s="571"/>
      <c r="J436" s="571"/>
      <c r="K436" s="571"/>
      <c r="L436" s="204"/>
      <c r="Q436" s="7"/>
      <c r="R436" s="7"/>
    </row>
    <row r="437" spans="2:18" x14ac:dyDescent="0.3">
      <c r="C437" s="589"/>
      <c r="D437" s="571"/>
      <c r="E437" s="590"/>
      <c r="F437" s="571"/>
      <c r="G437" s="571"/>
      <c r="H437" s="571"/>
      <c r="I437" s="571"/>
      <c r="J437" s="571"/>
      <c r="K437" s="571"/>
      <c r="L437" s="204"/>
      <c r="Q437" s="7"/>
      <c r="R437" s="7"/>
    </row>
    <row r="438" spans="2:18" x14ac:dyDescent="0.3">
      <c r="B438" s="181"/>
      <c r="C438" s="589"/>
      <c r="D438" s="571"/>
      <c r="E438" s="590"/>
      <c r="F438" s="571"/>
      <c r="G438" s="571"/>
      <c r="H438" s="571"/>
      <c r="I438" s="571"/>
      <c r="J438" s="571"/>
      <c r="K438" s="571"/>
      <c r="L438" s="204"/>
      <c r="Q438" s="7"/>
      <c r="R438" s="7"/>
    </row>
    <row r="439" spans="2:18" x14ac:dyDescent="0.3">
      <c r="B439" s="181"/>
      <c r="C439" s="589"/>
      <c r="D439" s="571"/>
      <c r="E439" s="590"/>
      <c r="F439" s="571"/>
      <c r="G439" s="571"/>
      <c r="H439" s="571"/>
      <c r="I439" s="571"/>
      <c r="J439" s="571"/>
      <c r="K439" s="571"/>
      <c r="L439" s="204"/>
      <c r="Q439" s="7"/>
      <c r="R439" s="7"/>
    </row>
    <row r="440" spans="2:18" x14ac:dyDescent="0.3">
      <c r="B440" s="181"/>
      <c r="C440" s="589"/>
      <c r="D440" s="571"/>
      <c r="E440" s="590"/>
      <c r="F440" s="571"/>
      <c r="G440" s="571"/>
      <c r="H440" s="571"/>
      <c r="I440" s="571"/>
      <c r="J440" s="571"/>
      <c r="K440" s="571"/>
      <c r="L440" s="204"/>
      <c r="Q440" s="7"/>
      <c r="R440" s="7"/>
    </row>
    <row r="441" spans="2:18" x14ac:dyDescent="0.3">
      <c r="B441" s="181"/>
      <c r="C441" s="589"/>
      <c r="D441" s="571"/>
      <c r="E441" s="590"/>
      <c r="F441" s="571"/>
      <c r="G441" s="571"/>
      <c r="H441" s="571"/>
      <c r="I441" s="571"/>
      <c r="J441" s="571"/>
      <c r="K441" s="571"/>
      <c r="L441" s="204"/>
      <c r="Q441" s="7"/>
      <c r="R441" s="7"/>
    </row>
    <row r="442" spans="2:18" x14ac:dyDescent="0.3">
      <c r="B442" s="181"/>
      <c r="C442" s="589"/>
      <c r="D442" s="571"/>
      <c r="E442" s="590"/>
      <c r="F442" s="571"/>
      <c r="G442" s="571"/>
      <c r="H442" s="571"/>
      <c r="I442" s="571"/>
      <c r="J442" s="571"/>
      <c r="K442" s="571"/>
      <c r="L442" s="204"/>
      <c r="Q442" s="7"/>
      <c r="R442" s="7"/>
    </row>
    <row r="443" spans="2:18" x14ac:dyDescent="0.3">
      <c r="B443" s="181"/>
      <c r="C443" s="589"/>
      <c r="D443" s="571"/>
      <c r="E443" s="590"/>
      <c r="F443" s="571"/>
      <c r="G443" s="571"/>
      <c r="H443" s="571"/>
      <c r="I443" s="571"/>
      <c r="J443" s="571"/>
      <c r="K443" s="571"/>
      <c r="L443" s="204"/>
      <c r="Q443" s="7"/>
      <c r="R443" s="7"/>
    </row>
    <row r="444" spans="2:18" x14ac:dyDescent="0.3">
      <c r="B444" s="181"/>
      <c r="C444" s="589"/>
      <c r="D444" s="571"/>
      <c r="E444" s="590"/>
      <c r="F444" s="571"/>
      <c r="G444" s="571"/>
      <c r="H444" s="571"/>
      <c r="I444" s="571"/>
      <c r="J444" s="571"/>
      <c r="K444" s="571"/>
      <c r="L444" s="204"/>
      <c r="Q444" s="7"/>
      <c r="R444" s="7"/>
    </row>
    <row r="445" spans="2:18" x14ac:dyDescent="0.3">
      <c r="B445" s="181"/>
      <c r="C445" s="589"/>
      <c r="D445" s="571"/>
      <c r="E445" s="590"/>
      <c r="F445" s="571"/>
      <c r="G445" s="571"/>
      <c r="H445" s="571"/>
      <c r="I445" s="571"/>
      <c r="J445" s="571"/>
      <c r="K445" s="571"/>
      <c r="L445" s="204"/>
      <c r="Q445" s="7"/>
      <c r="R445" s="7"/>
    </row>
    <row r="446" spans="2:18" x14ac:dyDescent="0.3">
      <c r="B446" s="181"/>
      <c r="C446" s="589"/>
      <c r="D446" s="571"/>
      <c r="E446" s="590"/>
      <c r="F446" s="571"/>
      <c r="G446" s="571"/>
      <c r="H446" s="571"/>
      <c r="I446" s="571"/>
      <c r="J446" s="571"/>
      <c r="K446" s="571"/>
      <c r="L446" s="204"/>
      <c r="Q446" s="7"/>
      <c r="R446" s="7"/>
    </row>
    <row r="447" spans="2:18" x14ac:dyDescent="0.3">
      <c r="B447" s="181"/>
      <c r="C447" s="589"/>
      <c r="D447" s="571"/>
      <c r="E447" s="590"/>
      <c r="F447" s="571"/>
      <c r="G447" s="571"/>
      <c r="H447" s="571"/>
      <c r="I447" s="571"/>
      <c r="J447" s="571"/>
      <c r="K447" s="571"/>
      <c r="L447" s="204"/>
      <c r="Q447" s="7"/>
      <c r="R447" s="7"/>
    </row>
    <row r="448" spans="2:18" x14ac:dyDescent="0.3">
      <c r="B448" s="181"/>
      <c r="C448" s="589"/>
      <c r="D448" s="571"/>
      <c r="E448" s="590"/>
      <c r="F448" s="571"/>
      <c r="G448" s="571"/>
      <c r="H448" s="571"/>
      <c r="I448" s="571"/>
      <c r="J448" s="571"/>
      <c r="K448" s="571"/>
      <c r="L448" s="204"/>
      <c r="Q448" s="7"/>
      <c r="R448" s="7"/>
    </row>
    <row r="449" spans="2:18" x14ac:dyDescent="0.3">
      <c r="B449" s="181"/>
      <c r="C449" s="589"/>
      <c r="D449" s="571"/>
      <c r="E449" s="590"/>
      <c r="F449" s="571"/>
      <c r="G449" s="571"/>
      <c r="H449" s="571"/>
      <c r="I449" s="571"/>
      <c r="J449" s="571"/>
      <c r="K449" s="571"/>
      <c r="L449" s="204"/>
      <c r="Q449" s="7"/>
      <c r="R449" s="7"/>
    </row>
    <row r="450" spans="2:18" x14ac:dyDescent="0.3">
      <c r="B450" s="181"/>
      <c r="C450" s="247"/>
      <c r="D450" s="181"/>
      <c r="E450" s="163"/>
      <c r="F450" s="181"/>
      <c r="G450" s="181"/>
      <c r="H450" s="181"/>
      <c r="I450" s="181"/>
      <c r="J450" s="181"/>
      <c r="K450" s="181"/>
      <c r="L450" s="204"/>
      <c r="Q450" s="7"/>
      <c r="R450" s="7"/>
    </row>
    <row r="451" spans="2:18" x14ac:dyDescent="0.3">
      <c r="B451" s="181"/>
      <c r="C451" s="247"/>
      <c r="D451" s="181"/>
      <c r="E451" s="163"/>
      <c r="F451" s="181"/>
      <c r="G451" s="181"/>
      <c r="H451" s="181"/>
      <c r="I451" s="181"/>
      <c r="J451" s="181"/>
      <c r="K451" s="181"/>
      <c r="L451" s="204"/>
      <c r="Q451" s="7"/>
      <c r="R451" s="7"/>
    </row>
    <row r="452" spans="2:18" x14ac:dyDescent="0.3">
      <c r="B452" s="181"/>
      <c r="C452" s="247"/>
      <c r="D452" s="181"/>
      <c r="E452" s="163"/>
      <c r="F452" s="181"/>
      <c r="G452" s="181"/>
      <c r="H452" s="181"/>
      <c r="I452" s="181"/>
      <c r="J452" s="181"/>
      <c r="K452" s="181"/>
      <c r="L452" s="204"/>
      <c r="Q452" s="7"/>
      <c r="R452" s="7"/>
    </row>
    <row r="453" spans="2:18" x14ac:dyDescent="0.3">
      <c r="B453" s="181"/>
      <c r="C453" s="247"/>
      <c r="D453" s="181"/>
      <c r="E453" s="163"/>
      <c r="F453" s="181"/>
      <c r="G453" s="181"/>
      <c r="H453" s="181"/>
      <c r="I453" s="181"/>
      <c r="J453" s="181"/>
      <c r="K453" s="181"/>
      <c r="L453" s="204"/>
      <c r="Q453" s="7"/>
      <c r="R453" s="7"/>
    </row>
    <row r="454" spans="2:18" x14ac:dyDescent="0.3">
      <c r="B454" s="181"/>
      <c r="C454" s="247"/>
      <c r="D454" s="181"/>
      <c r="E454" s="163"/>
      <c r="F454" s="181"/>
      <c r="G454" s="181"/>
      <c r="H454" s="181"/>
      <c r="I454" s="181"/>
      <c r="J454" s="181"/>
      <c r="K454" s="181"/>
      <c r="L454" s="204"/>
      <c r="Q454" s="7"/>
      <c r="R454" s="7"/>
    </row>
    <row r="455" spans="2:18" x14ac:dyDescent="0.3">
      <c r="B455" s="181"/>
      <c r="C455" s="247"/>
      <c r="D455" s="181"/>
      <c r="E455" s="163"/>
      <c r="F455" s="181"/>
      <c r="G455" s="181"/>
      <c r="H455" s="181"/>
      <c r="I455" s="181"/>
      <c r="J455" s="181"/>
      <c r="K455" s="181"/>
      <c r="L455" s="204"/>
      <c r="Q455" s="7"/>
      <c r="R455" s="7"/>
    </row>
    <row r="456" spans="2:18" x14ac:dyDescent="0.3">
      <c r="B456" s="181"/>
      <c r="C456" s="247"/>
      <c r="D456" s="181"/>
      <c r="E456" s="163"/>
      <c r="F456" s="181"/>
      <c r="G456" s="181"/>
      <c r="H456" s="181"/>
      <c r="I456" s="181"/>
      <c r="J456" s="181"/>
      <c r="K456" s="181"/>
      <c r="L456" s="204"/>
      <c r="Q456" s="7"/>
      <c r="R456" s="7"/>
    </row>
    <row r="457" spans="2:18" x14ac:dyDescent="0.3">
      <c r="B457" s="181"/>
      <c r="C457" s="247"/>
      <c r="D457" s="181"/>
      <c r="E457" s="163"/>
      <c r="F457" s="181"/>
      <c r="G457" s="181"/>
      <c r="H457" s="181"/>
      <c r="I457" s="181"/>
      <c r="J457" s="181"/>
      <c r="K457" s="181"/>
      <c r="L457" s="204"/>
    </row>
    <row r="458" spans="2:18" x14ac:dyDescent="0.3">
      <c r="B458" s="181"/>
      <c r="C458" s="247"/>
      <c r="D458" s="181"/>
      <c r="E458" s="163"/>
      <c r="F458" s="181"/>
      <c r="G458" s="181"/>
      <c r="H458" s="181"/>
      <c r="I458" s="181"/>
      <c r="J458" s="181"/>
      <c r="K458" s="181"/>
      <c r="L458" s="204"/>
    </row>
    <row r="459" spans="2:18" x14ac:dyDescent="0.3">
      <c r="B459" s="181"/>
      <c r="C459" s="247"/>
      <c r="D459" s="181"/>
      <c r="E459" s="163"/>
      <c r="F459" s="181"/>
      <c r="G459" s="181"/>
      <c r="H459" s="181"/>
      <c r="I459" s="181"/>
      <c r="J459" s="181"/>
      <c r="K459" s="181"/>
      <c r="L459" s="204"/>
    </row>
    <row r="460" spans="2:18" x14ac:dyDescent="0.3">
      <c r="B460" s="181"/>
      <c r="C460" s="247"/>
      <c r="D460" s="181"/>
      <c r="E460" s="163"/>
      <c r="F460" s="181"/>
      <c r="G460" s="181"/>
      <c r="H460" s="181"/>
      <c r="I460" s="181"/>
      <c r="J460" s="181"/>
      <c r="K460" s="181"/>
      <c r="L460" s="204"/>
    </row>
    <row r="461" spans="2:18" x14ac:dyDescent="0.3">
      <c r="B461" s="181"/>
      <c r="C461" s="247"/>
      <c r="D461" s="181"/>
      <c r="E461" s="163"/>
      <c r="F461" s="181"/>
      <c r="G461" s="181"/>
      <c r="H461" s="181"/>
      <c r="I461" s="181"/>
      <c r="J461" s="181"/>
      <c r="K461" s="181"/>
      <c r="L461" s="204"/>
    </row>
    <row r="462" spans="2:18" x14ac:dyDescent="0.3">
      <c r="B462" s="181"/>
      <c r="C462" s="247"/>
      <c r="D462" s="181"/>
      <c r="E462" s="163"/>
      <c r="F462" s="181"/>
      <c r="G462" s="181"/>
      <c r="H462" s="181"/>
      <c r="I462" s="181"/>
      <c r="J462" s="181"/>
      <c r="K462" s="181"/>
      <c r="L462" s="204"/>
    </row>
    <row r="463" spans="2:18" x14ac:dyDescent="0.3">
      <c r="B463" s="181"/>
      <c r="C463" s="247"/>
      <c r="D463" s="181"/>
      <c r="E463" s="163"/>
      <c r="F463" s="181"/>
      <c r="G463" s="181"/>
      <c r="H463" s="181"/>
      <c r="I463" s="181"/>
      <c r="J463" s="181"/>
      <c r="K463" s="181"/>
      <c r="L463" s="204"/>
    </row>
    <row r="464" spans="2:18" x14ac:dyDescent="0.3">
      <c r="B464" s="181"/>
      <c r="C464" s="247"/>
      <c r="D464" s="181"/>
      <c r="E464" s="163"/>
      <c r="F464" s="181"/>
      <c r="G464" s="181"/>
      <c r="H464" s="181"/>
      <c r="I464" s="181"/>
      <c r="J464" s="181"/>
      <c r="K464" s="181"/>
      <c r="L464" s="204"/>
    </row>
    <row r="465" spans="2:12" x14ac:dyDescent="0.3">
      <c r="B465" s="181"/>
      <c r="C465" s="247"/>
      <c r="D465" s="181"/>
      <c r="E465" s="163"/>
      <c r="F465" s="181"/>
      <c r="G465" s="181"/>
      <c r="H465" s="181"/>
      <c r="I465" s="181"/>
      <c r="J465" s="181"/>
      <c r="K465" s="181"/>
      <c r="L465" s="204"/>
    </row>
    <row r="466" spans="2:12" x14ac:dyDescent="0.3">
      <c r="B466" s="181"/>
      <c r="C466" s="247"/>
      <c r="D466" s="181"/>
      <c r="E466" s="163"/>
      <c r="F466" s="181"/>
      <c r="G466" s="181"/>
      <c r="H466" s="181"/>
      <c r="I466" s="181"/>
      <c r="J466" s="181"/>
      <c r="K466" s="181"/>
      <c r="L466" s="204"/>
    </row>
    <row r="467" spans="2:12" x14ac:dyDescent="0.3">
      <c r="B467" s="181"/>
      <c r="C467" s="247"/>
      <c r="D467" s="181"/>
      <c r="E467" s="163"/>
      <c r="F467" s="181"/>
      <c r="G467" s="181"/>
      <c r="H467" s="181"/>
      <c r="I467" s="181"/>
      <c r="J467" s="181"/>
      <c r="K467" s="181"/>
      <c r="L467" s="204"/>
    </row>
    <row r="468" spans="2:12" x14ac:dyDescent="0.3">
      <c r="B468" s="181"/>
      <c r="C468" s="247"/>
      <c r="D468" s="181"/>
      <c r="E468" s="163"/>
      <c r="F468" s="181"/>
      <c r="G468" s="181"/>
      <c r="H468" s="181"/>
      <c r="I468" s="181"/>
      <c r="J468" s="181"/>
      <c r="K468" s="181"/>
      <c r="L468" s="204"/>
    </row>
    <row r="469" spans="2:12" x14ac:dyDescent="0.3">
      <c r="B469" s="181"/>
      <c r="C469" s="247"/>
      <c r="D469" s="181"/>
      <c r="E469" s="163"/>
      <c r="F469" s="181"/>
      <c r="G469" s="181"/>
      <c r="H469" s="181"/>
      <c r="I469" s="181"/>
      <c r="J469" s="181"/>
      <c r="K469" s="181"/>
      <c r="L469" s="204"/>
    </row>
    <row r="470" spans="2:12" x14ac:dyDescent="0.3">
      <c r="B470" s="181"/>
      <c r="C470" s="247"/>
      <c r="D470" s="181"/>
      <c r="E470" s="163"/>
      <c r="F470" s="181"/>
      <c r="G470" s="181"/>
      <c r="H470" s="181"/>
      <c r="I470" s="181"/>
      <c r="J470" s="181"/>
      <c r="K470" s="181"/>
      <c r="L470" s="204"/>
    </row>
    <row r="471" spans="2:12" x14ac:dyDescent="0.3">
      <c r="B471" s="181"/>
      <c r="C471" s="247"/>
      <c r="D471" s="181"/>
      <c r="E471" s="163"/>
      <c r="F471" s="181"/>
      <c r="G471" s="181"/>
      <c r="H471" s="181"/>
      <c r="I471" s="181"/>
      <c r="J471" s="181"/>
      <c r="K471" s="181"/>
      <c r="L471" s="204"/>
    </row>
    <row r="472" spans="2:12" x14ac:dyDescent="0.3">
      <c r="B472" s="181"/>
      <c r="C472" s="247"/>
      <c r="D472" s="181"/>
      <c r="E472" s="163"/>
      <c r="F472" s="181"/>
      <c r="G472" s="181"/>
      <c r="H472" s="181"/>
      <c r="I472" s="181"/>
      <c r="J472" s="181"/>
      <c r="K472" s="181"/>
      <c r="L472" s="204"/>
    </row>
    <row r="473" spans="2:12" x14ac:dyDescent="0.3">
      <c r="B473" s="181"/>
      <c r="C473" s="247"/>
      <c r="D473" s="181"/>
      <c r="E473" s="163"/>
      <c r="F473" s="181"/>
      <c r="G473" s="181"/>
      <c r="H473" s="181"/>
      <c r="I473" s="181"/>
      <c r="J473" s="181"/>
      <c r="K473" s="181"/>
      <c r="L473" s="204"/>
    </row>
    <row r="474" spans="2:12" x14ac:dyDescent="0.3">
      <c r="B474" s="181"/>
      <c r="C474" s="247"/>
      <c r="D474" s="181"/>
      <c r="E474" s="163"/>
      <c r="F474" s="181"/>
      <c r="G474" s="181"/>
      <c r="H474" s="181"/>
      <c r="I474" s="181"/>
      <c r="J474" s="181"/>
      <c r="K474" s="181"/>
      <c r="L474" s="204"/>
    </row>
    <row r="475" spans="2:12" x14ac:dyDescent="0.3">
      <c r="B475" s="181"/>
      <c r="C475" s="247"/>
      <c r="D475" s="181"/>
      <c r="E475" s="163"/>
      <c r="F475" s="181"/>
      <c r="G475" s="181"/>
      <c r="H475" s="181"/>
      <c r="I475" s="181"/>
      <c r="J475" s="181"/>
      <c r="K475" s="181"/>
      <c r="L475" s="204"/>
    </row>
    <row r="476" spans="2:12" x14ac:dyDescent="0.3">
      <c r="B476" s="181"/>
      <c r="C476" s="247"/>
      <c r="D476" s="181"/>
      <c r="E476" s="163"/>
      <c r="F476" s="181"/>
      <c r="G476" s="181"/>
      <c r="H476" s="181"/>
      <c r="I476" s="181"/>
      <c r="J476" s="181"/>
      <c r="K476" s="181"/>
      <c r="L476" s="204"/>
    </row>
    <row r="477" spans="2:12" x14ac:dyDescent="0.3">
      <c r="B477" s="181"/>
      <c r="C477" s="247"/>
      <c r="D477" s="181"/>
      <c r="E477" s="163"/>
      <c r="F477" s="181"/>
      <c r="G477" s="181"/>
      <c r="H477" s="181"/>
      <c r="I477" s="181"/>
      <c r="J477" s="181"/>
      <c r="K477" s="181"/>
      <c r="L477" s="204"/>
    </row>
    <row r="478" spans="2:12" x14ac:dyDescent="0.3">
      <c r="B478" s="181"/>
      <c r="C478" s="247"/>
      <c r="D478" s="181"/>
      <c r="E478" s="163"/>
      <c r="F478" s="181"/>
      <c r="G478" s="181"/>
      <c r="H478" s="181"/>
      <c r="I478" s="181"/>
      <c r="J478" s="181"/>
      <c r="K478" s="181"/>
      <c r="L478" s="204"/>
    </row>
    <row r="479" spans="2:12" x14ac:dyDescent="0.3">
      <c r="B479" s="181"/>
      <c r="C479" s="247"/>
      <c r="D479" s="181"/>
      <c r="E479" s="163"/>
      <c r="F479" s="181"/>
      <c r="G479" s="181"/>
      <c r="H479" s="181"/>
      <c r="I479" s="181"/>
      <c r="J479" s="181"/>
      <c r="K479" s="181"/>
      <c r="L479" s="204"/>
    </row>
    <row r="480" spans="2:12" x14ac:dyDescent="0.3">
      <c r="B480" s="181"/>
      <c r="C480" s="247"/>
      <c r="D480" s="181"/>
      <c r="E480" s="163"/>
      <c r="F480" s="181"/>
      <c r="G480" s="181"/>
      <c r="H480" s="181"/>
      <c r="I480" s="181"/>
      <c r="J480" s="181"/>
      <c r="K480" s="181"/>
      <c r="L480" s="204"/>
    </row>
    <row r="481" spans="2:12" x14ac:dyDescent="0.3">
      <c r="B481" s="181"/>
      <c r="C481" s="247"/>
      <c r="D481" s="181"/>
      <c r="E481" s="163"/>
      <c r="F481" s="181"/>
      <c r="G481" s="181"/>
      <c r="H481" s="181"/>
      <c r="I481" s="181"/>
      <c r="J481" s="181"/>
      <c r="K481" s="181"/>
      <c r="L481" s="204"/>
    </row>
    <row r="482" spans="2:12" x14ac:dyDescent="0.3">
      <c r="B482" s="181"/>
      <c r="C482" s="247"/>
      <c r="D482" s="181"/>
      <c r="E482" s="163"/>
      <c r="F482" s="181"/>
      <c r="G482" s="181"/>
      <c r="H482" s="181"/>
      <c r="I482" s="181"/>
      <c r="J482" s="181"/>
      <c r="K482" s="181"/>
      <c r="L482" s="204"/>
    </row>
    <row r="483" spans="2:12" x14ac:dyDescent="0.3">
      <c r="B483" s="181"/>
      <c r="C483" s="247"/>
      <c r="D483" s="181"/>
      <c r="E483" s="163"/>
      <c r="F483" s="181"/>
      <c r="G483" s="181"/>
      <c r="H483" s="181"/>
      <c r="I483" s="181"/>
      <c r="J483" s="181"/>
      <c r="K483" s="181"/>
      <c r="L483" s="204"/>
    </row>
    <row r="484" spans="2:12" x14ac:dyDescent="0.3">
      <c r="B484" s="181"/>
      <c r="C484" s="247"/>
      <c r="D484" s="181"/>
      <c r="E484" s="163"/>
      <c r="F484" s="181"/>
      <c r="G484" s="181"/>
      <c r="H484" s="181"/>
      <c r="I484" s="181"/>
      <c r="J484" s="181"/>
      <c r="K484" s="181"/>
      <c r="L484" s="204"/>
    </row>
    <row r="485" spans="2:12" x14ac:dyDescent="0.3">
      <c r="B485" s="181"/>
      <c r="C485" s="247"/>
      <c r="D485" s="181"/>
      <c r="E485" s="163"/>
      <c r="F485" s="181"/>
      <c r="G485" s="181"/>
      <c r="H485" s="181"/>
      <c r="I485" s="181"/>
      <c r="J485" s="181"/>
      <c r="K485" s="181"/>
      <c r="L485" s="204"/>
    </row>
    <row r="486" spans="2:12" x14ac:dyDescent="0.3">
      <c r="B486" s="181"/>
      <c r="C486" s="247"/>
      <c r="D486" s="181"/>
      <c r="E486" s="163"/>
      <c r="F486" s="181"/>
      <c r="G486" s="181"/>
      <c r="H486" s="181"/>
      <c r="I486" s="181"/>
      <c r="J486" s="181"/>
      <c r="K486" s="181"/>
      <c r="L486" s="204"/>
    </row>
    <row r="487" spans="2:12" x14ac:dyDescent="0.3">
      <c r="B487" s="181"/>
      <c r="C487" s="247"/>
      <c r="D487" s="181"/>
      <c r="E487" s="163"/>
      <c r="F487" s="181"/>
      <c r="G487" s="181"/>
      <c r="H487" s="181"/>
      <c r="I487" s="181"/>
      <c r="J487" s="181"/>
      <c r="K487" s="181"/>
      <c r="L487" s="204"/>
    </row>
    <row r="488" spans="2:12" x14ac:dyDescent="0.3">
      <c r="B488" s="181"/>
      <c r="C488" s="247"/>
      <c r="D488" s="181"/>
      <c r="E488" s="163"/>
      <c r="F488" s="181"/>
      <c r="G488" s="181"/>
      <c r="H488" s="181"/>
      <c r="I488" s="181"/>
      <c r="J488" s="181"/>
      <c r="K488" s="181"/>
      <c r="L488" s="204"/>
    </row>
    <row r="489" spans="2:12" x14ac:dyDescent="0.3">
      <c r="B489" s="181"/>
      <c r="C489" s="247"/>
      <c r="D489" s="181"/>
      <c r="E489" s="163"/>
      <c r="F489" s="181"/>
      <c r="G489" s="181"/>
      <c r="H489" s="181"/>
      <c r="I489" s="181"/>
      <c r="J489" s="181"/>
      <c r="K489" s="181"/>
      <c r="L489" s="204"/>
    </row>
    <row r="490" spans="2:12" x14ac:dyDescent="0.3">
      <c r="B490" s="181"/>
      <c r="C490" s="247"/>
      <c r="D490" s="181"/>
      <c r="E490" s="163"/>
      <c r="F490" s="181"/>
      <c r="G490" s="181"/>
      <c r="H490" s="181"/>
      <c r="I490" s="181"/>
      <c r="J490" s="181"/>
      <c r="K490" s="181"/>
      <c r="L490" s="204"/>
    </row>
    <row r="491" spans="2:12" x14ac:dyDescent="0.3">
      <c r="B491" s="181"/>
      <c r="C491" s="247"/>
      <c r="D491" s="181"/>
      <c r="E491" s="163"/>
      <c r="F491" s="181"/>
      <c r="G491" s="181"/>
      <c r="H491" s="181"/>
      <c r="I491" s="181"/>
      <c r="J491" s="181"/>
      <c r="K491" s="181"/>
      <c r="L491" s="204"/>
    </row>
    <row r="492" spans="2:12" x14ac:dyDescent="0.3">
      <c r="B492" s="181"/>
      <c r="C492" s="247"/>
      <c r="D492" s="181"/>
      <c r="E492" s="163"/>
      <c r="F492" s="181"/>
      <c r="G492" s="181"/>
      <c r="H492" s="181"/>
      <c r="I492" s="181"/>
      <c r="J492" s="181"/>
      <c r="K492" s="181"/>
      <c r="L492" s="204"/>
    </row>
    <row r="493" spans="2:12" x14ac:dyDescent="0.3">
      <c r="B493" s="181"/>
      <c r="C493" s="247"/>
      <c r="D493" s="181"/>
      <c r="E493" s="163"/>
      <c r="F493" s="181"/>
      <c r="G493" s="181"/>
      <c r="H493" s="181"/>
      <c r="I493" s="181"/>
      <c r="J493" s="181"/>
      <c r="K493" s="181"/>
      <c r="L493" s="204"/>
    </row>
    <row r="494" spans="2:12" x14ac:dyDescent="0.3">
      <c r="B494" s="181"/>
      <c r="C494" s="247"/>
      <c r="D494" s="181"/>
      <c r="E494" s="163"/>
      <c r="F494" s="181"/>
      <c r="G494" s="181"/>
      <c r="H494" s="181"/>
      <c r="I494" s="181"/>
      <c r="J494" s="181"/>
      <c r="K494" s="181"/>
      <c r="L494" s="204"/>
    </row>
    <row r="495" spans="2:12" x14ac:dyDescent="0.3">
      <c r="B495" s="181"/>
      <c r="C495" s="247"/>
      <c r="D495" s="181"/>
      <c r="E495" s="163"/>
      <c r="F495" s="181"/>
      <c r="G495" s="181"/>
      <c r="H495" s="181"/>
      <c r="I495" s="181"/>
      <c r="J495" s="181"/>
      <c r="K495" s="181"/>
      <c r="L495" s="204"/>
    </row>
    <row r="496" spans="2:12" x14ac:dyDescent="0.3">
      <c r="B496" s="181"/>
      <c r="C496" s="247"/>
      <c r="D496" s="181"/>
      <c r="E496" s="163"/>
      <c r="F496" s="181"/>
      <c r="G496" s="181"/>
      <c r="H496" s="181"/>
      <c r="I496" s="181"/>
      <c r="J496" s="181"/>
      <c r="K496" s="181"/>
      <c r="L496" s="204"/>
    </row>
    <row r="497" spans="2:12" x14ac:dyDescent="0.3">
      <c r="B497" s="181"/>
      <c r="C497" s="247"/>
      <c r="D497" s="181"/>
      <c r="E497" s="163"/>
      <c r="F497" s="181"/>
      <c r="G497" s="181"/>
      <c r="H497" s="181"/>
      <c r="I497" s="181"/>
      <c r="J497" s="181"/>
      <c r="K497" s="181"/>
      <c r="L497" s="204"/>
    </row>
    <row r="498" spans="2:12" x14ac:dyDescent="0.3">
      <c r="B498" s="181"/>
      <c r="C498" s="247"/>
      <c r="D498" s="181"/>
      <c r="E498" s="163"/>
      <c r="F498" s="181"/>
      <c r="G498" s="181"/>
      <c r="H498" s="181"/>
      <c r="I498" s="181"/>
      <c r="J498" s="181"/>
      <c r="K498" s="181"/>
      <c r="L498" s="204"/>
    </row>
    <row r="499" spans="2:12" x14ac:dyDescent="0.3">
      <c r="B499" s="181"/>
      <c r="C499" s="247"/>
      <c r="D499" s="181"/>
      <c r="E499" s="163"/>
      <c r="F499" s="181"/>
      <c r="G499" s="181"/>
      <c r="H499" s="181"/>
      <c r="I499" s="181"/>
      <c r="J499" s="181"/>
      <c r="K499" s="181"/>
      <c r="L499" s="204"/>
    </row>
    <row r="500" spans="2:12" x14ac:dyDescent="0.3">
      <c r="B500" s="181"/>
      <c r="C500" s="247"/>
      <c r="D500" s="181"/>
      <c r="E500" s="163"/>
      <c r="F500" s="181"/>
      <c r="G500" s="181"/>
      <c r="H500" s="181"/>
      <c r="I500" s="181"/>
      <c r="J500" s="181"/>
      <c r="K500" s="181"/>
      <c r="L500" s="204"/>
    </row>
    <row r="501" spans="2:12" x14ac:dyDescent="0.3">
      <c r="B501" s="181"/>
      <c r="C501" s="247"/>
      <c r="D501" s="181"/>
      <c r="E501" s="163"/>
      <c r="F501" s="181"/>
      <c r="G501" s="181"/>
      <c r="H501" s="181"/>
      <c r="I501" s="181"/>
      <c r="J501" s="181"/>
      <c r="K501" s="181"/>
      <c r="L501" s="204"/>
    </row>
    <row r="502" spans="2:12" x14ac:dyDescent="0.3">
      <c r="B502" s="181"/>
      <c r="C502" s="247"/>
      <c r="D502" s="181"/>
      <c r="E502" s="163"/>
      <c r="F502" s="181"/>
      <c r="G502" s="181"/>
      <c r="H502" s="181"/>
      <c r="I502" s="181"/>
      <c r="J502" s="181"/>
      <c r="K502" s="181"/>
      <c r="L502" s="204"/>
    </row>
  </sheetData>
  <protectedRanges>
    <protectedRange password="CE28" sqref="H40:H41" name="Диапазон1_6_1" securityDescriptor="O:WDG:WDD:(A;;CC;;;WD)"/>
    <protectedRange password="CE28" sqref="H144:H146 H149:H150 H78:H80 H89 I149:K149" name="Диапазон1_1_1" securityDescriptor="O:WDG:WDD:(A;;CC;;;WD)"/>
    <protectedRange password="CE28" sqref="I154:K154 H154:H155 H153:K153" name="Диапазон1_1_1_1" securityDescriptor="O:WDG:WDD:(A;;CC;;;WD)"/>
  </protectedRanges>
  <mergeCells count="39">
    <mergeCell ref="A280:L280"/>
    <mergeCell ref="A340:L340"/>
    <mergeCell ref="A37:L37"/>
    <mergeCell ref="E89:E91"/>
    <mergeCell ref="E379:K379"/>
    <mergeCell ref="A344:L344"/>
    <mergeCell ref="A350:L350"/>
    <mergeCell ref="A354:L354"/>
    <mergeCell ref="A364:L364"/>
    <mergeCell ref="A347:L347"/>
    <mergeCell ref="K385:K386"/>
    <mergeCell ref="H385:H386"/>
    <mergeCell ref="I385:I386"/>
    <mergeCell ref="J385:J386"/>
    <mergeCell ref="A22:L22"/>
    <mergeCell ref="A36:L36"/>
    <mergeCell ref="B369:M369"/>
    <mergeCell ref="B372:M372"/>
    <mergeCell ref="A29:L29"/>
    <mergeCell ref="A160:L160"/>
    <mergeCell ref="A14:L14"/>
    <mergeCell ref="A21:L21"/>
    <mergeCell ref="A5:L5"/>
    <mergeCell ref="A6:L6"/>
    <mergeCell ref="A7:L7"/>
    <mergeCell ref="A9:A11"/>
    <mergeCell ref="B9:B11"/>
    <mergeCell ref="C9:C11"/>
    <mergeCell ref="D9:D11"/>
    <mergeCell ref="H9:K9"/>
    <mergeCell ref="E9:E11"/>
    <mergeCell ref="F9:F11"/>
    <mergeCell ref="G9:G11"/>
    <mergeCell ref="A13:L13"/>
    <mergeCell ref="L9:L11"/>
    <mergeCell ref="H10:H11"/>
    <mergeCell ref="I10:I11"/>
    <mergeCell ref="J10:J11"/>
    <mergeCell ref="K10:K11"/>
  </mergeCells>
  <phoneticPr fontId="3" type="noConversion"/>
  <pageMargins left="0.45" right="0.32" top="0.82" bottom="0.47" header="0.5" footer="0.41"/>
  <pageSetup paperSize="9" scale="60" fitToHeight="1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workbookViewId="0">
      <selection activeCell="K4" sqref="K4"/>
    </sheetView>
  </sheetViews>
  <sheetFormatPr defaultRowHeight="18.75" x14ac:dyDescent="0.3"/>
  <cols>
    <col min="1" max="1" width="5.85546875" style="9" customWidth="1"/>
    <col min="2" max="2" width="61.28515625" style="9" customWidth="1"/>
    <col min="3" max="3" width="10" style="10" customWidth="1"/>
    <col min="4" max="4" width="9" style="9" customWidth="1"/>
    <col min="5" max="5" width="17.140625" style="11" customWidth="1"/>
    <col min="6" max="6" width="14.28515625" style="9" customWidth="1"/>
    <col min="7" max="7" width="18.5703125" style="9" customWidth="1"/>
    <col min="8" max="8" width="17.28515625" style="9" customWidth="1"/>
    <col min="9" max="9" width="18" style="9" customWidth="1"/>
    <col min="10" max="10" width="18.85546875" style="9" customWidth="1"/>
    <col min="11" max="11" width="17.42578125" style="9" customWidth="1"/>
    <col min="12" max="12" width="20.85546875" style="17" customWidth="1"/>
    <col min="13" max="16384" width="9.140625" style="7"/>
  </cols>
  <sheetData>
    <row r="1" spans="1:16" ht="19.5" customHeight="1" x14ac:dyDescent="0.3">
      <c r="J1" s="12" t="s">
        <v>383</v>
      </c>
      <c r="K1" s="13"/>
      <c r="L1" s="14"/>
    </row>
    <row r="2" spans="1:16" ht="20.25" customHeight="1" x14ac:dyDescent="0.3">
      <c r="H2" s="13"/>
      <c r="J2" s="12" t="s">
        <v>28</v>
      </c>
      <c r="K2" s="13"/>
      <c r="L2" s="14"/>
    </row>
    <row r="3" spans="1:16" ht="20.25" x14ac:dyDescent="0.3">
      <c r="H3" s="13"/>
      <c r="J3" s="12" t="s">
        <v>11</v>
      </c>
      <c r="K3" s="12"/>
      <c r="L3" s="14"/>
    </row>
    <row r="4" spans="1:16" ht="22.5" customHeight="1" x14ac:dyDescent="0.3">
      <c r="J4" s="251" t="s">
        <v>648</v>
      </c>
      <c r="K4" s="16" t="s">
        <v>200</v>
      </c>
    </row>
    <row r="5" spans="1:16" ht="24.75" customHeight="1" x14ac:dyDescent="0.3">
      <c r="J5" s="339"/>
      <c r="K5" s="16"/>
    </row>
    <row r="6" spans="1:16" ht="17.25" customHeight="1" x14ac:dyDescent="0.3">
      <c r="A6" s="716" t="s">
        <v>29</v>
      </c>
      <c r="B6" s="716"/>
      <c r="C6" s="716"/>
      <c r="D6" s="716"/>
      <c r="E6" s="716"/>
      <c r="F6" s="716"/>
      <c r="G6" s="716"/>
      <c r="H6" s="716"/>
      <c r="I6" s="716"/>
      <c r="J6" s="716"/>
      <c r="K6" s="716"/>
      <c r="L6" s="716"/>
    </row>
    <row r="7" spans="1:16" ht="18" customHeight="1" x14ac:dyDescent="0.3">
      <c r="A7" s="717" t="s">
        <v>8</v>
      </c>
      <c r="B7" s="717"/>
      <c r="C7" s="717"/>
      <c r="D7" s="717"/>
      <c r="E7" s="717"/>
      <c r="F7" s="717"/>
      <c r="G7" s="717"/>
      <c r="H7" s="717"/>
      <c r="I7" s="717"/>
      <c r="J7" s="717"/>
      <c r="K7" s="717"/>
      <c r="L7" s="717"/>
    </row>
    <row r="8" spans="1:16" ht="38.25" customHeight="1" x14ac:dyDescent="0.3">
      <c r="A8" s="762" t="s">
        <v>205</v>
      </c>
      <c r="B8" s="762"/>
      <c r="C8" s="762"/>
      <c r="D8" s="762"/>
      <c r="E8" s="762"/>
      <c r="F8" s="762"/>
      <c r="G8" s="762"/>
      <c r="H8" s="762"/>
      <c r="I8" s="762"/>
      <c r="J8" s="762"/>
      <c r="K8" s="762"/>
      <c r="L8" s="762"/>
    </row>
    <row r="9" spans="1:16" ht="27.75" customHeight="1" x14ac:dyDescent="0.3">
      <c r="L9" s="10" t="s">
        <v>30</v>
      </c>
    </row>
    <row r="10" spans="1:16" x14ac:dyDescent="0.3">
      <c r="A10" s="719" t="s">
        <v>23</v>
      </c>
      <c r="B10" s="719" t="s">
        <v>31</v>
      </c>
      <c r="C10" s="719" t="s">
        <v>22</v>
      </c>
      <c r="D10" s="719" t="s">
        <v>32</v>
      </c>
      <c r="E10" s="719" t="s">
        <v>33</v>
      </c>
      <c r="F10" s="719" t="s">
        <v>9</v>
      </c>
      <c r="G10" s="719" t="s">
        <v>10</v>
      </c>
      <c r="H10" s="732" t="s">
        <v>34</v>
      </c>
      <c r="I10" s="733"/>
      <c r="J10" s="733"/>
      <c r="K10" s="734"/>
      <c r="L10" s="719" t="s">
        <v>35</v>
      </c>
    </row>
    <row r="11" spans="1:16" ht="17.25" customHeight="1" x14ac:dyDescent="0.3">
      <c r="A11" s="720"/>
      <c r="B11" s="720"/>
      <c r="C11" s="722"/>
      <c r="D11" s="720"/>
      <c r="E11" s="720"/>
      <c r="F11" s="720"/>
      <c r="G11" s="720"/>
      <c r="H11" s="719" t="s">
        <v>36</v>
      </c>
      <c r="I11" s="719" t="s">
        <v>37</v>
      </c>
      <c r="J11" s="719" t="s">
        <v>38</v>
      </c>
      <c r="K11" s="719" t="s">
        <v>39</v>
      </c>
      <c r="L11" s="720"/>
    </row>
    <row r="12" spans="1:16" x14ac:dyDescent="0.3">
      <c r="A12" s="721"/>
      <c r="B12" s="721"/>
      <c r="C12" s="723"/>
      <c r="D12" s="721"/>
      <c r="E12" s="721"/>
      <c r="F12" s="721"/>
      <c r="G12" s="721"/>
      <c r="H12" s="721"/>
      <c r="I12" s="721"/>
      <c r="J12" s="721"/>
      <c r="K12" s="721"/>
      <c r="L12" s="721"/>
    </row>
    <row r="13" spans="1:16" s="20" customFormat="1" ht="11.25" x14ac:dyDescent="0.2">
      <c r="A13" s="50">
        <v>1</v>
      </c>
      <c r="B13" s="50">
        <v>2</v>
      </c>
      <c r="C13" s="50">
        <v>3</v>
      </c>
      <c r="D13" s="50">
        <v>4</v>
      </c>
      <c r="E13" s="18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</row>
    <row r="14" spans="1:16" s="26" customFormat="1" ht="56.25" x14ac:dyDescent="0.3">
      <c r="A14" s="40">
        <v>1</v>
      </c>
      <c r="B14" s="593" t="s">
        <v>417</v>
      </c>
      <c r="C14" s="379" t="s">
        <v>21</v>
      </c>
      <c r="D14" s="341">
        <v>3110</v>
      </c>
      <c r="E14" s="758">
        <v>4004480</v>
      </c>
      <c r="F14" s="760"/>
      <c r="G14" s="342">
        <f>H14+I14+J14+K14</f>
        <v>3220077</v>
      </c>
      <c r="H14" s="342">
        <v>1421366</v>
      </c>
      <c r="I14" s="342">
        <v>1798711</v>
      </c>
      <c r="J14" s="342">
        <v>0</v>
      </c>
      <c r="K14" s="382">
        <v>0</v>
      </c>
      <c r="L14" s="341" t="s">
        <v>88</v>
      </c>
      <c r="M14" s="26" t="s">
        <v>287</v>
      </c>
    </row>
    <row r="15" spans="1:16" ht="131.25" x14ac:dyDescent="0.3">
      <c r="A15" s="376">
        <v>2</v>
      </c>
      <c r="B15" s="594" t="s">
        <v>416</v>
      </c>
      <c r="C15" s="340" t="s">
        <v>21</v>
      </c>
      <c r="D15" s="378">
        <v>3132</v>
      </c>
      <c r="E15" s="759"/>
      <c r="F15" s="759"/>
      <c r="G15" s="342">
        <f>H15+I15+J15+K15</f>
        <v>383955</v>
      </c>
      <c r="H15" s="342">
        <v>0</v>
      </c>
      <c r="I15" s="342">
        <v>0</v>
      </c>
      <c r="J15" s="342">
        <v>383955</v>
      </c>
      <c r="K15" s="382">
        <v>0</v>
      </c>
      <c r="L15" s="341" t="s">
        <v>60</v>
      </c>
      <c r="M15" s="381" t="s">
        <v>256</v>
      </c>
      <c r="N15" s="381"/>
      <c r="O15" s="381"/>
      <c r="P15" s="244"/>
    </row>
    <row r="16" spans="1:16" s="231" customFormat="1" ht="21" customHeight="1" x14ac:dyDescent="0.3">
      <c r="A16" s="377"/>
      <c r="B16" s="343" t="s">
        <v>74</v>
      </c>
      <c r="C16" s="344"/>
      <c r="D16" s="345"/>
      <c r="E16" s="346"/>
      <c r="F16" s="380"/>
      <c r="G16" s="215">
        <f>G14+G15</f>
        <v>3604032</v>
      </c>
      <c r="H16" s="215">
        <f>H14+H15</f>
        <v>1421366</v>
      </c>
      <c r="I16" s="215">
        <f>I14+I15</f>
        <v>1798711</v>
      </c>
      <c r="J16" s="215">
        <f>J14+J15</f>
        <v>383955</v>
      </c>
      <c r="K16" s="215">
        <v>0</v>
      </c>
      <c r="L16" s="125"/>
    </row>
    <row r="17" spans="1:13" ht="27.75" customHeight="1" x14ac:dyDescent="0.3">
      <c r="A17" s="173"/>
      <c r="B17" s="347" t="s">
        <v>5</v>
      </c>
      <c r="C17" s="348"/>
      <c r="D17" s="348"/>
      <c r="E17" s="349"/>
      <c r="F17" s="349"/>
      <c r="G17" s="43">
        <f>G16</f>
        <v>3604032</v>
      </c>
      <c r="H17" s="43">
        <f>H16</f>
        <v>1421366</v>
      </c>
      <c r="I17" s="43">
        <f>I16</f>
        <v>1798711</v>
      </c>
      <c r="J17" s="43">
        <f>J16</f>
        <v>383955</v>
      </c>
      <c r="K17" s="43">
        <f>K16</f>
        <v>0</v>
      </c>
      <c r="L17" s="350"/>
      <c r="M17" s="351"/>
    </row>
    <row r="18" spans="1:13" ht="24.75" customHeight="1" x14ac:dyDescent="0.3">
      <c r="A18" s="179"/>
      <c r="M18" s="351"/>
    </row>
    <row r="19" spans="1:13" s="303" customFormat="1" ht="32.25" customHeight="1" x14ac:dyDescent="0.35">
      <c r="A19" s="383" t="s">
        <v>257</v>
      </c>
      <c r="B19" s="383"/>
      <c r="C19" s="383"/>
      <c r="D19" s="383"/>
      <c r="E19" s="761" t="s">
        <v>259</v>
      </c>
      <c r="F19" s="761"/>
      <c r="G19" s="761"/>
      <c r="H19" s="761"/>
      <c r="I19" s="761"/>
      <c r="J19" s="761"/>
      <c r="K19" s="761"/>
      <c r="L19" s="352"/>
      <c r="M19" s="353"/>
    </row>
    <row r="20" spans="1:13" ht="18.600000000000001" customHeight="1" x14ac:dyDescent="0.3">
      <c r="A20" s="63"/>
      <c r="B20" s="305"/>
      <c r="C20" s="306"/>
      <c r="D20" s="306" t="s">
        <v>53</v>
      </c>
      <c r="E20" s="307"/>
      <c r="F20" s="63"/>
      <c r="G20" s="304"/>
      <c r="H20" s="308"/>
      <c r="I20" s="354"/>
      <c r="J20" s="63"/>
      <c r="K20" s="310"/>
      <c r="L20" s="311"/>
      <c r="M20" s="351"/>
    </row>
    <row r="21" spans="1:13" ht="18.600000000000001" customHeight="1" x14ac:dyDescent="0.3">
      <c r="A21" s="63"/>
      <c r="B21" s="305"/>
      <c r="C21" s="306"/>
      <c r="D21" s="306"/>
      <c r="E21" s="307"/>
      <c r="F21" s="63"/>
      <c r="G21" s="304"/>
      <c r="H21" s="308"/>
      <c r="I21" s="354"/>
      <c r="J21" s="63"/>
      <c r="K21" s="310"/>
      <c r="L21" s="311"/>
      <c r="M21" s="351"/>
    </row>
    <row r="22" spans="1:13" ht="18.600000000000001" customHeight="1" x14ac:dyDescent="0.3">
      <c r="A22" s="63"/>
      <c r="B22" s="305"/>
      <c r="C22" s="306"/>
      <c r="D22" s="306"/>
      <c r="E22" s="307"/>
      <c r="F22" s="63"/>
      <c r="G22" s="304"/>
      <c r="H22" s="308"/>
      <c r="I22" s="354"/>
      <c r="J22" s="63"/>
      <c r="K22" s="310"/>
      <c r="L22" s="311"/>
      <c r="M22" s="351"/>
    </row>
    <row r="23" spans="1:13" ht="18.600000000000001" customHeight="1" x14ac:dyDescent="0.3">
      <c r="A23" s="63"/>
      <c r="B23" s="305"/>
      <c r="C23" s="306"/>
      <c r="D23" s="306"/>
      <c r="E23" s="307"/>
      <c r="F23" s="63"/>
      <c r="G23" s="304"/>
      <c r="H23" s="308"/>
      <c r="I23" s="354"/>
      <c r="J23" s="63"/>
      <c r="K23" s="310"/>
      <c r="L23" s="311"/>
      <c r="M23" s="351"/>
    </row>
    <row r="24" spans="1:13" x14ac:dyDescent="0.3">
      <c r="E24" s="246"/>
      <c r="F24" s="201"/>
      <c r="G24" s="203"/>
      <c r="H24" s="201"/>
      <c r="I24" s="201"/>
      <c r="J24" s="313"/>
      <c r="K24" s="313"/>
      <c r="L24" s="313"/>
    </row>
    <row r="25" spans="1:13" x14ac:dyDescent="0.3">
      <c r="D25" s="355"/>
      <c r="E25" s="315"/>
      <c r="F25" s="314"/>
      <c r="G25" s="356"/>
      <c r="H25" s="314"/>
      <c r="I25" s="201"/>
      <c r="J25" s="313"/>
      <c r="K25" s="313"/>
      <c r="L25" s="314"/>
    </row>
    <row r="26" spans="1:13" x14ac:dyDescent="0.3">
      <c r="D26" s="355"/>
      <c r="E26" s="315"/>
      <c r="F26" s="314"/>
      <c r="G26" s="356"/>
      <c r="H26" s="314"/>
      <c r="I26" s="201"/>
      <c r="J26" s="357"/>
      <c r="K26" s="357"/>
      <c r="L26" s="319"/>
    </row>
    <row r="27" spans="1:13" x14ac:dyDescent="0.3">
      <c r="D27" s="351"/>
      <c r="E27" s="358"/>
      <c r="F27" s="359"/>
      <c r="G27" s="360"/>
      <c r="H27" s="359"/>
      <c r="I27" s="181"/>
      <c r="J27" s="181"/>
      <c r="K27" s="181"/>
      <c r="L27" s="201"/>
    </row>
    <row r="28" spans="1:13" x14ac:dyDescent="0.3">
      <c r="E28" s="163"/>
      <c r="F28" s="181"/>
      <c r="G28" s="181"/>
      <c r="H28" s="181"/>
      <c r="I28" s="181"/>
      <c r="J28" s="181"/>
      <c r="K28" s="181"/>
      <c r="L28" s="202"/>
    </row>
    <row r="29" spans="1:13" x14ac:dyDescent="0.3">
      <c r="E29" s="163"/>
      <c r="F29" s="181"/>
      <c r="G29" s="181"/>
      <c r="H29" s="181"/>
      <c r="I29" s="181"/>
      <c r="J29" s="181"/>
      <c r="K29" s="181"/>
      <c r="L29" s="202"/>
    </row>
    <row r="30" spans="1:13" x14ac:dyDescent="0.3">
      <c r="E30" s="163"/>
      <c r="F30" s="181"/>
      <c r="G30" s="181"/>
      <c r="H30" s="181"/>
      <c r="I30" s="181"/>
      <c r="J30" s="181"/>
      <c r="K30" s="181"/>
      <c r="L30" s="202"/>
    </row>
    <row r="31" spans="1:13" x14ac:dyDescent="0.3">
      <c r="E31" s="163"/>
      <c r="F31" s="181"/>
      <c r="G31" s="181"/>
      <c r="H31" s="181"/>
      <c r="I31" s="181"/>
      <c r="J31" s="181"/>
      <c r="K31" s="181"/>
      <c r="L31" s="202"/>
    </row>
    <row r="32" spans="1:13" x14ac:dyDescent="0.3">
      <c r="E32" s="163"/>
      <c r="F32" s="181"/>
      <c r="G32" s="181"/>
      <c r="H32" s="181"/>
      <c r="I32" s="181"/>
      <c r="J32" s="181"/>
      <c r="K32" s="181"/>
      <c r="L32" s="202"/>
    </row>
    <row r="33" spans="5:12" x14ac:dyDescent="0.3">
      <c r="E33" s="163"/>
      <c r="F33" s="181"/>
      <c r="G33" s="181"/>
      <c r="H33" s="181"/>
      <c r="I33" s="181"/>
      <c r="J33" s="181"/>
      <c r="K33" s="181"/>
      <c r="L33" s="202"/>
    </row>
    <row r="34" spans="5:12" x14ac:dyDescent="0.3">
      <c r="E34" s="163"/>
      <c r="F34" s="181"/>
      <c r="G34" s="181"/>
      <c r="H34" s="181"/>
      <c r="I34" s="181"/>
      <c r="J34" s="181"/>
      <c r="K34" s="181"/>
      <c r="L34" s="202"/>
    </row>
    <row r="35" spans="5:12" x14ac:dyDescent="0.3">
      <c r="E35" s="163"/>
      <c r="F35" s="181"/>
      <c r="G35" s="181"/>
      <c r="H35" s="181"/>
      <c r="I35" s="181"/>
      <c r="J35" s="181"/>
      <c r="K35" s="181"/>
      <c r="L35" s="202"/>
    </row>
    <row r="36" spans="5:12" x14ac:dyDescent="0.3">
      <c r="E36" s="163"/>
      <c r="F36" s="181"/>
      <c r="G36" s="181"/>
      <c r="H36" s="181"/>
      <c r="I36" s="181"/>
      <c r="J36" s="181"/>
      <c r="K36" s="181"/>
      <c r="L36" s="202"/>
    </row>
    <row r="37" spans="5:12" x14ac:dyDescent="0.3">
      <c r="E37" s="163"/>
      <c r="F37" s="181"/>
      <c r="G37" s="181"/>
      <c r="H37" s="181"/>
      <c r="I37" s="181"/>
      <c r="J37" s="181"/>
      <c r="K37" s="181"/>
      <c r="L37" s="202"/>
    </row>
    <row r="38" spans="5:12" x14ac:dyDescent="0.3">
      <c r="E38" s="163"/>
      <c r="F38" s="181"/>
      <c r="G38" s="181"/>
      <c r="H38" s="181"/>
      <c r="I38" s="181"/>
      <c r="J38" s="181"/>
      <c r="K38" s="181"/>
      <c r="L38" s="202"/>
    </row>
    <row r="39" spans="5:12" x14ac:dyDescent="0.3">
      <c r="E39" s="163"/>
      <c r="F39" s="181"/>
      <c r="G39" s="181"/>
      <c r="H39" s="181"/>
      <c r="I39" s="181"/>
      <c r="J39" s="181"/>
      <c r="K39" s="181"/>
      <c r="L39" s="202"/>
    </row>
    <row r="40" spans="5:12" x14ac:dyDescent="0.3">
      <c r="E40" s="163"/>
      <c r="F40" s="181"/>
      <c r="G40" s="181"/>
      <c r="H40" s="181"/>
      <c r="I40" s="181"/>
      <c r="J40" s="181"/>
      <c r="K40" s="181"/>
      <c r="L40" s="202"/>
    </row>
    <row r="41" spans="5:12" x14ac:dyDescent="0.3">
      <c r="E41" s="163"/>
      <c r="F41" s="181"/>
      <c r="G41" s="181"/>
      <c r="H41" s="181"/>
      <c r="I41" s="181"/>
      <c r="J41" s="181"/>
      <c r="K41" s="181"/>
      <c r="L41" s="202"/>
    </row>
    <row r="42" spans="5:12" x14ac:dyDescent="0.3">
      <c r="E42" s="163"/>
      <c r="F42" s="181"/>
      <c r="G42" s="181"/>
      <c r="H42" s="181"/>
      <c r="I42" s="181"/>
      <c r="J42" s="181"/>
      <c r="K42" s="181"/>
      <c r="L42" s="202"/>
    </row>
    <row r="43" spans="5:12" x14ac:dyDescent="0.3">
      <c r="E43" s="163"/>
      <c r="F43" s="181"/>
      <c r="G43" s="181"/>
      <c r="H43" s="181"/>
      <c r="I43" s="181"/>
      <c r="J43" s="181"/>
      <c r="K43" s="181"/>
      <c r="L43" s="202"/>
    </row>
    <row r="44" spans="5:12" x14ac:dyDescent="0.3">
      <c r="E44" s="163"/>
      <c r="F44" s="181"/>
      <c r="G44" s="181"/>
      <c r="H44" s="181"/>
      <c r="I44" s="181"/>
      <c r="J44" s="181"/>
      <c r="K44" s="181"/>
      <c r="L44" s="202"/>
    </row>
    <row r="45" spans="5:12" x14ac:dyDescent="0.3">
      <c r="E45" s="163"/>
      <c r="F45" s="181"/>
      <c r="G45" s="181"/>
      <c r="H45" s="181"/>
      <c r="I45" s="181"/>
      <c r="J45" s="181"/>
      <c r="K45" s="181"/>
      <c r="L45" s="202"/>
    </row>
    <row r="46" spans="5:12" x14ac:dyDescent="0.3">
      <c r="E46" s="163"/>
      <c r="F46" s="181"/>
      <c r="G46" s="181"/>
      <c r="H46" s="181"/>
      <c r="I46" s="181"/>
      <c r="J46" s="181"/>
      <c r="K46" s="181"/>
      <c r="L46" s="202"/>
    </row>
    <row r="47" spans="5:12" x14ac:dyDescent="0.3">
      <c r="E47" s="163"/>
      <c r="F47" s="181"/>
      <c r="G47" s="181"/>
      <c r="H47" s="181"/>
      <c r="I47" s="181"/>
      <c r="J47" s="181"/>
      <c r="K47" s="181"/>
      <c r="L47" s="202"/>
    </row>
    <row r="48" spans="5:12" x14ac:dyDescent="0.3">
      <c r="E48" s="163"/>
      <c r="F48" s="181"/>
      <c r="G48" s="181"/>
      <c r="H48" s="181"/>
      <c r="I48" s="181"/>
      <c r="J48" s="181"/>
      <c r="K48" s="181"/>
      <c r="L48" s="202"/>
    </row>
    <row r="49" spans="5:12" x14ac:dyDescent="0.3">
      <c r="E49" s="163"/>
      <c r="F49" s="181"/>
      <c r="G49" s="181"/>
      <c r="H49" s="181"/>
      <c r="I49" s="181"/>
      <c r="J49" s="181"/>
      <c r="K49" s="181"/>
      <c r="L49" s="202"/>
    </row>
    <row r="50" spans="5:12" x14ac:dyDescent="0.3">
      <c r="E50" s="163"/>
      <c r="F50" s="181"/>
      <c r="G50" s="181"/>
      <c r="H50" s="181"/>
      <c r="I50" s="181"/>
      <c r="J50" s="181"/>
      <c r="K50" s="181"/>
      <c r="L50" s="202"/>
    </row>
    <row r="51" spans="5:12" x14ac:dyDescent="0.3">
      <c r="E51" s="163"/>
      <c r="F51" s="181"/>
      <c r="G51" s="181"/>
      <c r="H51" s="181"/>
      <c r="I51" s="181"/>
      <c r="J51" s="181"/>
      <c r="K51" s="181"/>
      <c r="L51" s="202"/>
    </row>
    <row r="52" spans="5:12" x14ac:dyDescent="0.3">
      <c r="E52" s="163"/>
      <c r="F52" s="181"/>
      <c r="G52" s="181"/>
      <c r="H52" s="181"/>
      <c r="I52" s="181"/>
      <c r="J52" s="181"/>
      <c r="K52" s="181"/>
      <c r="L52" s="202"/>
    </row>
    <row r="53" spans="5:12" x14ac:dyDescent="0.3">
      <c r="E53" s="163"/>
      <c r="F53" s="181"/>
      <c r="G53" s="181"/>
      <c r="H53" s="181"/>
      <c r="I53" s="181"/>
      <c r="J53" s="181"/>
      <c r="K53" s="181"/>
      <c r="L53" s="202"/>
    </row>
    <row r="54" spans="5:12" x14ac:dyDescent="0.3">
      <c r="E54" s="163"/>
      <c r="F54" s="181"/>
      <c r="G54" s="181"/>
      <c r="H54" s="181"/>
      <c r="I54" s="181"/>
      <c r="J54" s="181"/>
      <c r="K54" s="181"/>
      <c r="L54" s="202"/>
    </row>
    <row r="55" spans="5:12" x14ac:dyDescent="0.3">
      <c r="E55" s="163"/>
      <c r="F55" s="181"/>
      <c r="G55" s="181"/>
      <c r="H55" s="181"/>
      <c r="I55" s="181"/>
      <c r="J55" s="181"/>
      <c r="K55" s="181"/>
      <c r="L55" s="202"/>
    </row>
    <row r="56" spans="5:12" x14ac:dyDescent="0.3">
      <c r="E56" s="163"/>
      <c r="F56" s="181"/>
      <c r="G56" s="181"/>
      <c r="H56" s="181"/>
      <c r="I56" s="181"/>
      <c r="J56" s="181"/>
      <c r="K56" s="181"/>
      <c r="L56" s="202"/>
    </row>
    <row r="57" spans="5:12" x14ac:dyDescent="0.3">
      <c r="E57" s="163"/>
      <c r="F57" s="181"/>
      <c r="G57" s="181"/>
      <c r="H57" s="181"/>
      <c r="I57" s="181"/>
      <c r="J57" s="181"/>
      <c r="K57" s="181"/>
      <c r="L57" s="202"/>
    </row>
    <row r="58" spans="5:12" x14ac:dyDescent="0.3">
      <c r="E58" s="163"/>
      <c r="F58" s="181"/>
      <c r="G58" s="181"/>
      <c r="H58" s="181"/>
      <c r="I58" s="181"/>
      <c r="J58" s="181"/>
      <c r="K58" s="181"/>
      <c r="L58" s="202"/>
    </row>
    <row r="59" spans="5:12" x14ac:dyDescent="0.3">
      <c r="E59" s="163"/>
      <c r="F59" s="181"/>
      <c r="G59" s="181"/>
      <c r="H59" s="181"/>
      <c r="I59" s="181"/>
      <c r="J59" s="181"/>
      <c r="K59" s="181"/>
      <c r="L59" s="202"/>
    </row>
    <row r="60" spans="5:12" x14ac:dyDescent="0.3">
      <c r="E60" s="163"/>
      <c r="F60" s="181"/>
      <c r="G60" s="181"/>
      <c r="H60" s="181"/>
      <c r="I60" s="181"/>
      <c r="J60" s="181"/>
      <c r="K60" s="181"/>
      <c r="L60" s="202"/>
    </row>
    <row r="61" spans="5:12" x14ac:dyDescent="0.3">
      <c r="E61" s="163"/>
      <c r="F61" s="181"/>
      <c r="G61" s="181"/>
      <c r="H61" s="181"/>
      <c r="I61" s="181"/>
      <c r="J61" s="181"/>
      <c r="K61" s="181"/>
      <c r="L61" s="202"/>
    </row>
    <row r="62" spans="5:12" x14ac:dyDescent="0.3">
      <c r="E62" s="163"/>
      <c r="F62" s="181"/>
      <c r="G62" s="181"/>
      <c r="H62" s="181"/>
      <c r="I62" s="181"/>
      <c r="J62" s="181"/>
      <c r="K62" s="181"/>
      <c r="L62" s="202"/>
    </row>
    <row r="63" spans="5:12" x14ac:dyDescent="0.3">
      <c r="E63" s="163"/>
      <c r="F63" s="181"/>
      <c r="G63" s="181"/>
      <c r="H63" s="181"/>
      <c r="I63" s="181"/>
      <c r="J63" s="181"/>
      <c r="K63" s="181"/>
      <c r="L63" s="202"/>
    </row>
    <row r="64" spans="5:12" x14ac:dyDescent="0.3">
      <c r="E64" s="163"/>
      <c r="F64" s="181"/>
      <c r="G64" s="181"/>
      <c r="H64" s="181"/>
      <c r="I64" s="181"/>
      <c r="J64" s="181"/>
      <c r="K64" s="181"/>
      <c r="L64" s="202"/>
    </row>
    <row r="65" spans="5:12" x14ac:dyDescent="0.3">
      <c r="E65" s="163"/>
      <c r="F65" s="181"/>
      <c r="G65" s="181"/>
      <c r="H65" s="181"/>
      <c r="I65" s="181"/>
      <c r="J65" s="181"/>
      <c r="K65" s="181"/>
      <c r="L65" s="202"/>
    </row>
    <row r="66" spans="5:12" x14ac:dyDescent="0.3">
      <c r="E66" s="163"/>
      <c r="F66" s="181"/>
      <c r="G66" s="181"/>
      <c r="H66" s="181"/>
      <c r="I66" s="181"/>
      <c r="J66" s="181"/>
      <c r="K66" s="181"/>
      <c r="L66" s="202"/>
    </row>
    <row r="67" spans="5:12" x14ac:dyDescent="0.3">
      <c r="E67" s="163"/>
      <c r="F67" s="181"/>
      <c r="G67" s="181"/>
      <c r="H67" s="181"/>
      <c r="I67" s="181"/>
      <c r="J67" s="181"/>
      <c r="K67" s="181"/>
      <c r="L67" s="202"/>
    </row>
    <row r="68" spans="5:12" x14ac:dyDescent="0.3">
      <c r="E68" s="163"/>
      <c r="F68" s="181"/>
      <c r="G68" s="181"/>
      <c r="H68" s="181"/>
      <c r="I68" s="181"/>
      <c r="J68" s="181"/>
      <c r="K68" s="181"/>
      <c r="L68" s="202"/>
    </row>
    <row r="69" spans="5:12" x14ac:dyDescent="0.3">
      <c r="E69" s="163"/>
      <c r="F69" s="181"/>
      <c r="G69" s="181"/>
      <c r="H69" s="181"/>
      <c r="I69" s="181"/>
      <c r="J69" s="181"/>
      <c r="K69" s="181"/>
      <c r="L69" s="202"/>
    </row>
    <row r="70" spans="5:12" x14ac:dyDescent="0.3">
      <c r="E70" s="163"/>
      <c r="F70" s="181"/>
      <c r="G70" s="181"/>
      <c r="H70" s="181"/>
      <c r="I70" s="181"/>
      <c r="J70" s="181"/>
      <c r="K70" s="181"/>
      <c r="L70" s="202"/>
    </row>
    <row r="71" spans="5:12" x14ac:dyDescent="0.3">
      <c r="E71" s="163"/>
      <c r="F71" s="181"/>
      <c r="G71" s="181"/>
      <c r="H71" s="181"/>
      <c r="I71" s="181"/>
      <c r="J71" s="181"/>
      <c r="K71" s="181"/>
      <c r="L71" s="202"/>
    </row>
    <row r="72" spans="5:12" x14ac:dyDescent="0.3">
      <c r="E72" s="163"/>
      <c r="F72" s="181"/>
      <c r="G72" s="181"/>
      <c r="H72" s="181"/>
      <c r="I72" s="181"/>
      <c r="J72" s="181"/>
      <c r="K72" s="181"/>
      <c r="L72" s="202"/>
    </row>
    <row r="73" spans="5:12" x14ac:dyDescent="0.3">
      <c r="E73" s="163"/>
      <c r="F73" s="181"/>
      <c r="G73" s="181"/>
      <c r="H73" s="181"/>
      <c r="I73" s="181"/>
      <c r="J73" s="181"/>
      <c r="K73" s="181"/>
      <c r="L73" s="202"/>
    </row>
    <row r="74" spans="5:12" x14ac:dyDescent="0.3">
      <c r="L74" s="324"/>
    </row>
    <row r="75" spans="5:12" x14ac:dyDescent="0.3">
      <c r="L75" s="324"/>
    </row>
    <row r="76" spans="5:12" x14ac:dyDescent="0.3">
      <c r="L76" s="324"/>
    </row>
    <row r="77" spans="5:12" x14ac:dyDescent="0.3">
      <c r="L77" s="324"/>
    </row>
    <row r="78" spans="5:12" x14ac:dyDescent="0.3">
      <c r="L78" s="324"/>
    </row>
    <row r="79" spans="5:12" x14ac:dyDescent="0.3">
      <c r="L79" s="324"/>
    </row>
    <row r="80" spans="5:12" x14ac:dyDescent="0.3">
      <c r="L80" s="324"/>
    </row>
    <row r="81" spans="12:12" x14ac:dyDescent="0.3">
      <c r="L81" s="324"/>
    </row>
    <row r="82" spans="12:12" x14ac:dyDescent="0.3">
      <c r="L82" s="324"/>
    </row>
    <row r="83" spans="12:12" x14ac:dyDescent="0.3">
      <c r="L83" s="324"/>
    </row>
    <row r="84" spans="12:12" x14ac:dyDescent="0.3">
      <c r="L84" s="324"/>
    </row>
    <row r="85" spans="12:12" x14ac:dyDescent="0.3">
      <c r="L85" s="324"/>
    </row>
    <row r="86" spans="12:12" x14ac:dyDescent="0.3">
      <c r="L86" s="324"/>
    </row>
    <row r="87" spans="12:12" x14ac:dyDescent="0.3">
      <c r="L87" s="324"/>
    </row>
    <row r="88" spans="12:12" x14ac:dyDescent="0.3">
      <c r="L88" s="324"/>
    </row>
    <row r="89" spans="12:12" x14ac:dyDescent="0.3">
      <c r="L89" s="324"/>
    </row>
    <row r="90" spans="12:12" x14ac:dyDescent="0.3">
      <c r="L90" s="324"/>
    </row>
    <row r="91" spans="12:12" x14ac:dyDescent="0.3">
      <c r="L91" s="324"/>
    </row>
    <row r="92" spans="12:12" x14ac:dyDescent="0.3">
      <c r="L92" s="324"/>
    </row>
    <row r="93" spans="12:12" x14ac:dyDescent="0.3">
      <c r="L93" s="324"/>
    </row>
    <row r="94" spans="12:12" x14ac:dyDescent="0.3">
      <c r="L94" s="324"/>
    </row>
    <row r="95" spans="12:12" x14ac:dyDescent="0.3">
      <c r="L95" s="324"/>
    </row>
    <row r="96" spans="12:12" x14ac:dyDescent="0.3">
      <c r="L96" s="324"/>
    </row>
  </sheetData>
  <protectedRanges>
    <protectedRange password="CE28" sqref="H20:H23" name="Диапазон1_1_1_1" securityDescriptor="O:WDG:WDD:(A;;CC;;;WD)"/>
  </protectedRanges>
  <mergeCells count="19"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  <mergeCell ref="E14:E15"/>
    <mergeCell ref="F14:F15"/>
    <mergeCell ref="E19:K19"/>
    <mergeCell ref="H10:K10"/>
    <mergeCell ref="L10:L12"/>
    <mergeCell ref="H11:H12"/>
    <mergeCell ref="I11:I12"/>
    <mergeCell ref="J11:J12"/>
    <mergeCell ref="K11:K12"/>
  </mergeCells>
  <phoneticPr fontId="3" type="noConversion"/>
  <pageMargins left="0.54" right="0.54" top="1" bottom="1" header="0.5" footer="0.5"/>
  <pageSetup paperSize="9" scale="60" fitToHeight="1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7"/>
  <sheetViews>
    <sheetView topLeftCell="D1" workbookViewId="0">
      <selection activeCell="K4" sqref="K4"/>
    </sheetView>
  </sheetViews>
  <sheetFormatPr defaultRowHeight="18.75" x14ac:dyDescent="0.3"/>
  <cols>
    <col min="1" max="1" width="6.85546875" style="9" customWidth="1"/>
    <col min="2" max="2" width="56.42578125" style="9" customWidth="1"/>
    <col min="3" max="3" width="10" style="10" customWidth="1"/>
    <col min="4" max="4" width="9" style="9" customWidth="1"/>
    <col min="5" max="5" width="16" style="11" customWidth="1"/>
    <col min="6" max="6" width="14.140625" style="9" customWidth="1"/>
    <col min="7" max="7" width="23.28515625" style="9" customWidth="1"/>
    <col min="8" max="8" width="17.42578125" style="9" customWidth="1"/>
    <col min="9" max="9" width="16.5703125" style="9" customWidth="1"/>
    <col min="10" max="10" width="15.5703125" style="9" customWidth="1"/>
    <col min="11" max="11" width="14.28515625" style="9" customWidth="1"/>
    <col min="12" max="12" width="18.5703125" style="17" customWidth="1"/>
    <col min="13" max="13" width="19" style="181" customWidth="1"/>
    <col min="14" max="14" width="11.42578125" style="181" bestFit="1" customWidth="1"/>
    <col min="15" max="15" width="13.42578125" style="15" bestFit="1" customWidth="1"/>
    <col min="16" max="16" width="10.5703125" style="15" bestFit="1" customWidth="1"/>
    <col min="17" max="23" width="9.140625" style="15"/>
    <col min="24" max="16384" width="9.140625" style="7"/>
  </cols>
  <sheetData>
    <row r="1" spans="1:23" ht="17.25" customHeight="1" x14ac:dyDescent="0.3">
      <c r="J1" s="12" t="s">
        <v>203</v>
      </c>
      <c r="K1" s="13"/>
      <c r="L1" s="14"/>
    </row>
    <row r="2" spans="1:23" ht="18" customHeight="1" x14ac:dyDescent="0.3">
      <c r="H2" s="13"/>
      <c r="J2" s="12" t="s">
        <v>28</v>
      </c>
      <c r="K2" s="12"/>
      <c r="L2" s="12"/>
    </row>
    <row r="3" spans="1:23" ht="20.25" x14ac:dyDescent="0.3">
      <c r="H3" s="13"/>
      <c r="J3" s="12" t="s">
        <v>11</v>
      </c>
      <c r="K3" s="12"/>
      <c r="L3" s="14"/>
    </row>
    <row r="4" spans="1:23" ht="15.75" customHeight="1" x14ac:dyDescent="0.3">
      <c r="J4" s="252">
        <v>42724</v>
      </c>
      <c r="K4" s="16" t="s">
        <v>200</v>
      </c>
    </row>
    <row r="5" spans="1:23" ht="17.25" customHeight="1" x14ac:dyDescent="0.3">
      <c r="A5" s="716" t="s">
        <v>29</v>
      </c>
      <c r="B5" s="716"/>
      <c r="C5" s="716"/>
      <c r="D5" s="716"/>
      <c r="E5" s="716"/>
      <c r="F5" s="716"/>
      <c r="G5" s="716"/>
      <c r="H5" s="716"/>
      <c r="I5" s="716"/>
      <c r="J5" s="716"/>
      <c r="K5" s="716"/>
      <c r="L5" s="716"/>
    </row>
    <row r="6" spans="1:23" ht="18" customHeight="1" x14ac:dyDescent="0.3">
      <c r="A6" s="717" t="s">
        <v>8</v>
      </c>
      <c r="B6" s="717"/>
      <c r="C6" s="717"/>
      <c r="D6" s="717"/>
      <c r="E6" s="717"/>
      <c r="F6" s="717"/>
      <c r="G6" s="717"/>
      <c r="H6" s="717"/>
      <c r="I6" s="717"/>
      <c r="J6" s="717"/>
      <c r="K6" s="717"/>
      <c r="L6" s="717"/>
    </row>
    <row r="7" spans="1:23" ht="18" customHeight="1" x14ac:dyDescent="0.3">
      <c r="A7" s="718" t="s">
        <v>150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</row>
    <row r="8" spans="1:23" ht="12.75" customHeight="1" x14ac:dyDescent="0.3">
      <c r="L8" s="10" t="s">
        <v>30</v>
      </c>
    </row>
    <row r="9" spans="1:23" x14ac:dyDescent="0.3">
      <c r="A9" s="719" t="s">
        <v>23</v>
      </c>
      <c r="B9" s="719" t="s">
        <v>31</v>
      </c>
      <c r="C9" s="768" t="s">
        <v>22</v>
      </c>
      <c r="D9" s="768" t="s">
        <v>32</v>
      </c>
      <c r="E9" s="768" t="s">
        <v>33</v>
      </c>
      <c r="F9" s="773" t="s">
        <v>116</v>
      </c>
      <c r="G9" s="768" t="s">
        <v>10</v>
      </c>
      <c r="H9" s="732" t="s">
        <v>34</v>
      </c>
      <c r="I9" s="733"/>
      <c r="J9" s="733"/>
      <c r="K9" s="734"/>
      <c r="L9" s="768" t="s">
        <v>35</v>
      </c>
    </row>
    <row r="10" spans="1:23" x14ac:dyDescent="0.3">
      <c r="A10" s="720"/>
      <c r="B10" s="720"/>
      <c r="C10" s="769"/>
      <c r="D10" s="771"/>
      <c r="E10" s="771"/>
      <c r="F10" s="774"/>
      <c r="G10" s="771"/>
      <c r="H10" s="719" t="s">
        <v>36</v>
      </c>
      <c r="I10" s="719" t="s">
        <v>37</v>
      </c>
      <c r="J10" s="719" t="s">
        <v>38</v>
      </c>
      <c r="K10" s="719" t="s">
        <v>39</v>
      </c>
      <c r="L10" s="771"/>
    </row>
    <row r="11" spans="1:23" x14ac:dyDescent="0.3">
      <c r="A11" s="721"/>
      <c r="B11" s="721"/>
      <c r="C11" s="770"/>
      <c r="D11" s="772"/>
      <c r="E11" s="772"/>
      <c r="F11" s="775"/>
      <c r="G11" s="772"/>
      <c r="H11" s="721"/>
      <c r="I11" s="721"/>
      <c r="J11" s="721"/>
      <c r="K11" s="721"/>
      <c r="L11" s="772"/>
    </row>
    <row r="12" spans="1:23" s="20" customFormat="1" ht="11.25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204"/>
      <c r="N12" s="204"/>
      <c r="O12" s="19"/>
      <c r="P12" s="19"/>
      <c r="Q12" s="19"/>
      <c r="R12" s="19"/>
      <c r="S12" s="19"/>
      <c r="T12" s="19"/>
      <c r="U12" s="19"/>
      <c r="V12" s="19"/>
      <c r="W12" s="19"/>
    </row>
    <row r="13" spans="1:23" s="224" customFormat="1" ht="25.5" customHeight="1" x14ac:dyDescent="0.2">
      <c r="A13" s="739" t="s">
        <v>117</v>
      </c>
      <c r="B13" s="740"/>
      <c r="C13" s="740"/>
      <c r="D13" s="740"/>
      <c r="E13" s="740"/>
      <c r="F13" s="740"/>
      <c r="G13" s="740"/>
      <c r="H13" s="740"/>
      <c r="I13" s="740"/>
      <c r="J13" s="740"/>
      <c r="K13" s="740"/>
      <c r="L13" s="741"/>
      <c r="M13" s="163"/>
      <c r="N13" s="163"/>
      <c r="O13" s="223"/>
      <c r="P13" s="223"/>
      <c r="Q13" s="223"/>
      <c r="R13" s="223"/>
      <c r="S13" s="223"/>
      <c r="T13" s="223"/>
      <c r="U13" s="223"/>
      <c r="V13" s="223"/>
      <c r="W13" s="223"/>
    </row>
    <row r="14" spans="1:23" ht="22.5" customHeight="1" x14ac:dyDescent="0.3">
      <c r="A14" s="776" t="s">
        <v>137</v>
      </c>
      <c r="B14" s="777"/>
      <c r="C14" s="777"/>
      <c r="D14" s="777"/>
      <c r="E14" s="777"/>
      <c r="F14" s="777"/>
      <c r="G14" s="777"/>
      <c r="H14" s="777"/>
      <c r="I14" s="777"/>
      <c r="J14" s="777"/>
      <c r="K14" s="777"/>
      <c r="L14" s="778"/>
      <c r="M14" s="226"/>
    </row>
    <row r="15" spans="1:23" ht="69" customHeight="1" x14ac:dyDescent="0.3">
      <c r="A15" s="227"/>
      <c r="B15" s="361" t="s">
        <v>271</v>
      </c>
      <c r="C15" s="102"/>
      <c r="D15" s="3"/>
      <c r="E15" s="6"/>
      <c r="F15" s="73"/>
      <c r="G15" s="362"/>
      <c r="H15" s="362"/>
      <c r="I15" s="362"/>
      <c r="J15" s="362"/>
      <c r="K15" s="362"/>
      <c r="L15" s="363"/>
      <c r="M15" s="226"/>
    </row>
    <row r="16" spans="1:23" ht="30" customHeight="1" x14ac:dyDescent="0.3">
      <c r="A16" s="640" t="s">
        <v>118</v>
      </c>
      <c r="B16" s="364" t="s">
        <v>296</v>
      </c>
      <c r="C16" s="102" t="s">
        <v>119</v>
      </c>
      <c r="D16" s="3">
        <v>3131</v>
      </c>
      <c r="E16" s="6">
        <v>269030</v>
      </c>
      <c r="F16" s="73">
        <v>200000</v>
      </c>
      <c r="G16" s="6">
        <v>42603</v>
      </c>
      <c r="H16" s="6">
        <v>42603</v>
      </c>
      <c r="I16" s="6" t="s">
        <v>73</v>
      </c>
      <c r="J16" s="362"/>
      <c r="K16" s="362"/>
      <c r="L16" s="365"/>
      <c r="M16" s="226"/>
    </row>
    <row r="17" spans="1:23" ht="48.75" customHeight="1" x14ac:dyDescent="0.3">
      <c r="A17" s="640" t="s">
        <v>120</v>
      </c>
      <c r="B17" s="71" t="s">
        <v>307</v>
      </c>
      <c r="C17" s="102" t="s">
        <v>119</v>
      </c>
      <c r="D17" s="61">
        <v>3131</v>
      </c>
      <c r="E17" s="29">
        <v>261000</v>
      </c>
      <c r="F17" s="68">
        <v>238000</v>
      </c>
      <c r="G17" s="29">
        <v>22434</v>
      </c>
      <c r="H17" s="29"/>
      <c r="I17" s="29">
        <v>22434</v>
      </c>
      <c r="J17" s="6"/>
      <c r="K17" s="6"/>
      <c r="L17" s="1"/>
      <c r="M17" s="226"/>
    </row>
    <row r="18" spans="1:23" ht="30" customHeight="1" x14ac:dyDescent="0.3">
      <c r="A18" s="174">
        <v>3</v>
      </c>
      <c r="B18" s="225" t="s">
        <v>297</v>
      </c>
      <c r="C18" s="102" t="s">
        <v>119</v>
      </c>
      <c r="D18" s="61">
        <v>3131</v>
      </c>
      <c r="E18" s="6">
        <v>340000</v>
      </c>
      <c r="F18" s="73">
        <v>0</v>
      </c>
      <c r="G18" s="6">
        <v>340000</v>
      </c>
      <c r="H18" s="362">
        <v>100000</v>
      </c>
      <c r="I18" s="362">
        <v>240000</v>
      </c>
      <c r="J18" s="362"/>
      <c r="K18" s="362"/>
      <c r="L18" s="366"/>
      <c r="M18" s="226"/>
    </row>
    <row r="19" spans="1:23" ht="30" customHeight="1" x14ac:dyDescent="0.3">
      <c r="A19" s="640" t="s">
        <v>123</v>
      </c>
      <c r="B19" s="225" t="s">
        <v>272</v>
      </c>
      <c r="C19" s="102" t="s">
        <v>119</v>
      </c>
      <c r="D19" s="61">
        <v>3131</v>
      </c>
      <c r="E19" s="6">
        <v>39000</v>
      </c>
      <c r="F19" s="73">
        <v>0</v>
      </c>
      <c r="G19" s="6">
        <v>38975</v>
      </c>
      <c r="H19" s="362">
        <v>38025</v>
      </c>
      <c r="I19" s="362">
        <v>950</v>
      </c>
      <c r="J19" s="362"/>
      <c r="K19" s="362"/>
      <c r="L19" s="366"/>
      <c r="M19" s="226"/>
    </row>
    <row r="20" spans="1:23" ht="30" customHeight="1" x14ac:dyDescent="0.3">
      <c r="A20" s="227" t="s">
        <v>124</v>
      </c>
      <c r="B20" s="364" t="s">
        <v>298</v>
      </c>
      <c r="C20" s="102" t="s">
        <v>119</v>
      </c>
      <c r="D20" s="61">
        <v>3131</v>
      </c>
      <c r="E20" s="6">
        <v>620000</v>
      </c>
      <c r="F20" s="73">
        <v>0</v>
      </c>
      <c r="G20" s="6">
        <v>533800</v>
      </c>
      <c r="H20" s="362">
        <v>26427</v>
      </c>
      <c r="I20" s="362">
        <v>566</v>
      </c>
      <c r="J20" s="362">
        <v>459025</v>
      </c>
      <c r="K20" s="362">
        <v>47782</v>
      </c>
      <c r="L20" s="700" t="s">
        <v>73</v>
      </c>
      <c r="M20" s="226"/>
    </row>
    <row r="21" spans="1:23" ht="30" customHeight="1" x14ac:dyDescent="0.3">
      <c r="A21" s="227" t="s">
        <v>206</v>
      </c>
      <c r="B21" s="71" t="s">
        <v>208</v>
      </c>
      <c r="C21" s="102" t="s">
        <v>119</v>
      </c>
      <c r="D21" s="61">
        <v>3131</v>
      </c>
      <c r="E21" s="6">
        <v>260400</v>
      </c>
      <c r="F21" s="73">
        <v>0</v>
      </c>
      <c r="G21" s="6">
        <v>189000</v>
      </c>
      <c r="H21" s="6"/>
      <c r="I21" s="6">
        <v>71500</v>
      </c>
      <c r="J21" s="6" t="s">
        <v>73</v>
      </c>
      <c r="K21" s="6">
        <v>117500</v>
      </c>
      <c r="L21" s="365" t="s">
        <v>73</v>
      </c>
      <c r="M21" s="226" t="s">
        <v>73</v>
      </c>
    </row>
    <row r="22" spans="1:23" s="224" customFormat="1" ht="30" customHeight="1" x14ac:dyDescent="0.2">
      <c r="A22" s="227" t="s">
        <v>207</v>
      </c>
      <c r="B22" s="225" t="s">
        <v>299</v>
      </c>
      <c r="C22" s="102" t="s">
        <v>119</v>
      </c>
      <c r="D22" s="61">
        <v>3131</v>
      </c>
      <c r="E22" s="6">
        <v>293400</v>
      </c>
      <c r="F22" s="73">
        <v>0</v>
      </c>
      <c r="G22" s="6">
        <v>293400</v>
      </c>
      <c r="H22" s="362"/>
      <c r="I22" s="362">
        <v>176400</v>
      </c>
      <c r="J22" s="362">
        <v>117000</v>
      </c>
      <c r="K22" s="362"/>
      <c r="L22" s="365" t="s">
        <v>73</v>
      </c>
      <c r="M22" s="226" t="s">
        <v>73</v>
      </c>
      <c r="N22" s="163"/>
      <c r="O22" s="223"/>
      <c r="P22" s="223"/>
      <c r="Q22" s="223"/>
      <c r="R22" s="223"/>
      <c r="S22" s="223"/>
      <c r="T22" s="223"/>
      <c r="U22" s="223"/>
      <c r="V22" s="223"/>
      <c r="W22" s="223"/>
    </row>
    <row r="23" spans="1:23" s="231" customFormat="1" ht="30" customHeight="1" x14ac:dyDescent="0.3">
      <c r="A23" s="227" t="s">
        <v>209</v>
      </c>
      <c r="B23" s="71" t="s">
        <v>308</v>
      </c>
      <c r="C23" s="102" t="s">
        <v>119</v>
      </c>
      <c r="D23" s="61">
        <v>3131</v>
      </c>
      <c r="E23" s="6">
        <v>581200</v>
      </c>
      <c r="F23" s="73">
        <v>0</v>
      </c>
      <c r="G23" s="6">
        <v>299800</v>
      </c>
      <c r="H23" s="362"/>
      <c r="I23" s="362">
        <v>32960</v>
      </c>
      <c r="J23" s="6">
        <v>252840</v>
      </c>
      <c r="K23" s="6">
        <v>14000</v>
      </c>
      <c r="L23" s="700" t="s">
        <v>73</v>
      </c>
      <c r="M23" s="229" t="s">
        <v>73</v>
      </c>
      <c r="N23" s="322">
        <f>SUM(H23:L23)</f>
        <v>299800</v>
      </c>
      <c r="O23" s="230"/>
      <c r="P23" s="230"/>
      <c r="Q23" s="230"/>
      <c r="R23" s="230"/>
      <c r="S23" s="230"/>
      <c r="T23" s="230"/>
      <c r="U23" s="230"/>
      <c r="V23" s="230"/>
      <c r="W23" s="230"/>
    </row>
    <row r="24" spans="1:23" s="231" customFormat="1" ht="30" customHeight="1" x14ac:dyDescent="0.3">
      <c r="A24" s="227" t="s">
        <v>210</v>
      </c>
      <c r="B24" s="225" t="s">
        <v>300</v>
      </c>
      <c r="C24" s="102" t="s">
        <v>119</v>
      </c>
      <c r="D24" s="61">
        <v>3131</v>
      </c>
      <c r="E24" s="6">
        <v>48800</v>
      </c>
      <c r="F24" s="73">
        <v>0</v>
      </c>
      <c r="G24" s="6">
        <v>34160</v>
      </c>
      <c r="H24" s="362"/>
      <c r="I24" s="362">
        <v>34160</v>
      </c>
      <c r="J24" s="362"/>
      <c r="K24" s="362"/>
      <c r="L24" s="365"/>
      <c r="M24" s="230"/>
      <c r="N24" s="201"/>
      <c r="O24" s="230"/>
      <c r="P24" s="230"/>
      <c r="Q24" s="230"/>
      <c r="R24" s="230"/>
      <c r="S24" s="230"/>
      <c r="T24" s="230"/>
      <c r="U24" s="230"/>
      <c r="V24" s="230"/>
      <c r="W24" s="230"/>
    </row>
    <row r="25" spans="1:23" s="231" customFormat="1" ht="30" customHeight="1" x14ac:dyDescent="0.3">
      <c r="A25" s="227" t="s">
        <v>211</v>
      </c>
      <c r="B25" s="225" t="s">
        <v>273</v>
      </c>
      <c r="C25" s="102" t="s">
        <v>119</v>
      </c>
      <c r="D25" s="61">
        <v>3131</v>
      </c>
      <c r="E25" s="6">
        <v>310800</v>
      </c>
      <c r="F25" s="73">
        <v>0</v>
      </c>
      <c r="G25" s="6">
        <v>67600</v>
      </c>
      <c r="H25" s="362"/>
      <c r="I25" s="362" t="s">
        <v>73</v>
      </c>
      <c r="J25" s="362">
        <v>67600</v>
      </c>
      <c r="K25" s="362"/>
      <c r="L25" s="365"/>
      <c r="M25" s="226"/>
      <c r="N25" s="201"/>
      <c r="O25" s="230"/>
      <c r="P25" s="230"/>
      <c r="Q25" s="230"/>
      <c r="R25" s="230"/>
      <c r="S25" s="230"/>
      <c r="T25" s="230"/>
      <c r="U25" s="230"/>
      <c r="V25" s="230"/>
      <c r="W25" s="230"/>
    </row>
    <row r="26" spans="1:23" s="231" customFormat="1" ht="30" customHeight="1" x14ac:dyDescent="0.3">
      <c r="A26" s="227" t="s">
        <v>212</v>
      </c>
      <c r="B26" s="225" t="s">
        <v>254</v>
      </c>
      <c r="C26" s="102" t="s">
        <v>119</v>
      </c>
      <c r="D26" s="61">
        <v>3131</v>
      </c>
      <c r="E26" s="6">
        <v>42400</v>
      </c>
      <c r="F26" s="73">
        <v>0</v>
      </c>
      <c r="G26" s="6">
        <v>29700</v>
      </c>
      <c r="H26" s="362"/>
      <c r="I26" s="362">
        <v>29700</v>
      </c>
      <c r="J26" s="362"/>
      <c r="K26" s="362"/>
      <c r="L26" s="366"/>
      <c r="M26" s="226"/>
      <c r="N26" s="201"/>
      <c r="O26" s="230"/>
      <c r="P26" s="230"/>
      <c r="Q26" s="230"/>
      <c r="R26" s="230"/>
      <c r="S26" s="230"/>
      <c r="T26" s="230"/>
      <c r="U26" s="230"/>
      <c r="V26" s="230"/>
      <c r="W26" s="230"/>
    </row>
    <row r="27" spans="1:23" s="231" customFormat="1" ht="30" customHeight="1" x14ac:dyDescent="0.3">
      <c r="A27" s="640" t="s">
        <v>213</v>
      </c>
      <c r="B27" s="225" t="s">
        <v>301</v>
      </c>
      <c r="C27" s="102" t="s">
        <v>119</v>
      </c>
      <c r="D27" s="61">
        <v>3131</v>
      </c>
      <c r="E27" s="6">
        <v>35800</v>
      </c>
      <c r="F27" s="73">
        <v>0</v>
      </c>
      <c r="G27" s="6">
        <v>25000</v>
      </c>
      <c r="H27" s="362">
        <v>25000</v>
      </c>
      <c r="I27" s="362" t="s">
        <v>73</v>
      </c>
      <c r="J27" s="362"/>
      <c r="K27" s="362"/>
      <c r="L27" s="366"/>
      <c r="M27" s="229"/>
      <c r="N27" s="201"/>
      <c r="O27" s="230"/>
      <c r="P27" s="230"/>
      <c r="Q27" s="230"/>
      <c r="R27" s="230"/>
      <c r="S27" s="230"/>
      <c r="T27" s="230"/>
      <c r="U27" s="230"/>
      <c r="V27" s="230"/>
      <c r="W27" s="230"/>
    </row>
    <row r="28" spans="1:23" ht="30" customHeight="1" x14ac:dyDescent="0.3">
      <c r="A28" s="640" t="s">
        <v>214</v>
      </c>
      <c r="B28" s="364" t="s">
        <v>274</v>
      </c>
      <c r="C28" s="102" t="s">
        <v>119</v>
      </c>
      <c r="D28" s="61">
        <v>3131</v>
      </c>
      <c r="E28" s="6">
        <v>299116</v>
      </c>
      <c r="F28" s="73">
        <v>280116</v>
      </c>
      <c r="G28" s="6">
        <v>19000</v>
      </c>
      <c r="H28" s="6">
        <v>19000</v>
      </c>
      <c r="I28" s="6" t="s">
        <v>73</v>
      </c>
      <c r="J28" s="6"/>
      <c r="K28" s="6"/>
      <c r="L28" s="366"/>
      <c r="M28" s="38"/>
    </row>
    <row r="29" spans="1:23" ht="30" customHeight="1" x14ac:dyDescent="0.3">
      <c r="A29" s="640" t="s">
        <v>215</v>
      </c>
      <c r="B29" s="364" t="s">
        <v>275</v>
      </c>
      <c r="C29" s="102" t="s">
        <v>119</v>
      </c>
      <c r="D29" s="61">
        <v>3131</v>
      </c>
      <c r="E29" s="6">
        <v>336500</v>
      </c>
      <c r="F29" s="73">
        <v>0</v>
      </c>
      <c r="G29" s="6">
        <v>235387</v>
      </c>
      <c r="H29" s="362"/>
      <c r="I29" s="362">
        <v>5350</v>
      </c>
      <c r="J29" s="362">
        <v>230037</v>
      </c>
      <c r="K29" s="362"/>
      <c r="L29" s="701" t="s">
        <v>73</v>
      </c>
    </row>
    <row r="30" spans="1:23" ht="30" customHeight="1" x14ac:dyDescent="0.3">
      <c r="A30" s="227" t="s">
        <v>216</v>
      </c>
      <c r="B30" s="225" t="s">
        <v>302</v>
      </c>
      <c r="C30" s="102" t="s">
        <v>119</v>
      </c>
      <c r="D30" s="61">
        <v>3131</v>
      </c>
      <c r="E30" s="6">
        <v>202500</v>
      </c>
      <c r="F30" s="73">
        <v>0</v>
      </c>
      <c r="G30" s="6">
        <v>157700</v>
      </c>
      <c r="H30" s="362"/>
      <c r="I30" s="362">
        <v>16000</v>
      </c>
      <c r="J30" s="362">
        <v>141700</v>
      </c>
      <c r="K30" s="362"/>
      <c r="L30" s="700" t="s">
        <v>73</v>
      </c>
      <c r="M30" s="282" t="s">
        <v>73</v>
      </c>
    </row>
    <row r="31" spans="1:23" ht="30" customHeight="1" x14ac:dyDescent="0.3">
      <c r="A31" s="227" t="s">
        <v>217</v>
      </c>
      <c r="B31" s="364" t="s">
        <v>497</v>
      </c>
      <c r="C31" s="102" t="s">
        <v>119</v>
      </c>
      <c r="D31" s="61">
        <v>3131</v>
      </c>
      <c r="E31" s="6">
        <v>288000</v>
      </c>
      <c r="F31" s="73">
        <v>0</v>
      </c>
      <c r="G31" s="6">
        <v>272200</v>
      </c>
      <c r="H31" s="362"/>
      <c r="I31" s="362">
        <v>70700</v>
      </c>
      <c r="J31" s="362">
        <v>201500</v>
      </c>
      <c r="K31" s="362"/>
      <c r="L31" s="700" t="s">
        <v>73</v>
      </c>
    </row>
    <row r="32" spans="1:23" ht="30" customHeight="1" x14ac:dyDescent="0.3">
      <c r="A32" s="227" t="s">
        <v>218</v>
      </c>
      <c r="B32" s="364" t="s">
        <v>276</v>
      </c>
      <c r="C32" s="102" t="s">
        <v>119</v>
      </c>
      <c r="D32" s="61">
        <v>3131</v>
      </c>
      <c r="E32" s="6">
        <v>518000</v>
      </c>
      <c r="F32" s="73">
        <v>0</v>
      </c>
      <c r="G32" s="6">
        <v>299700</v>
      </c>
      <c r="H32" s="362"/>
      <c r="I32" s="362">
        <v>150500</v>
      </c>
      <c r="J32" s="362">
        <v>100000</v>
      </c>
      <c r="K32" s="6">
        <v>49200</v>
      </c>
      <c r="L32" s="700" t="s">
        <v>73</v>
      </c>
      <c r="M32" s="282" t="s">
        <v>73</v>
      </c>
    </row>
    <row r="33" spans="1:13" ht="30" customHeight="1" x14ac:dyDescent="0.3">
      <c r="A33" s="227" t="s">
        <v>219</v>
      </c>
      <c r="B33" s="364" t="s">
        <v>498</v>
      </c>
      <c r="C33" s="102" t="s">
        <v>119</v>
      </c>
      <c r="D33" s="61">
        <v>3131</v>
      </c>
      <c r="E33" s="6">
        <v>3000</v>
      </c>
      <c r="F33" s="73">
        <v>0</v>
      </c>
      <c r="G33" s="6">
        <v>3000</v>
      </c>
      <c r="H33" s="362"/>
      <c r="I33" s="362"/>
      <c r="J33" s="362"/>
      <c r="K33" s="6">
        <v>3000</v>
      </c>
      <c r="L33" s="366"/>
    </row>
    <row r="34" spans="1:13" ht="30" customHeight="1" x14ac:dyDescent="0.3">
      <c r="A34" s="640" t="s">
        <v>220</v>
      </c>
      <c r="B34" s="364" t="s">
        <v>303</v>
      </c>
      <c r="C34" s="102" t="s">
        <v>119</v>
      </c>
      <c r="D34" s="61">
        <v>3131</v>
      </c>
      <c r="E34" s="6">
        <v>13100</v>
      </c>
      <c r="F34" s="73">
        <v>0</v>
      </c>
      <c r="G34" s="6">
        <v>13100</v>
      </c>
      <c r="H34" s="362">
        <v>13100</v>
      </c>
      <c r="I34" s="362" t="s">
        <v>73</v>
      </c>
      <c r="J34" s="362"/>
      <c r="K34" s="362"/>
      <c r="L34" s="366"/>
    </row>
    <row r="35" spans="1:13" ht="30" customHeight="1" x14ac:dyDescent="0.3">
      <c r="A35" s="227" t="s">
        <v>221</v>
      </c>
      <c r="B35" s="364" t="s">
        <v>278</v>
      </c>
      <c r="C35" s="102" t="s">
        <v>119</v>
      </c>
      <c r="D35" s="61">
        <v>3131</v>
      </c>
      <c r="E35" s="6">
        <v>186500</v>
      </c>
      <c r="F35" s="73">
        <v>0</v>
      </c>
      <c r="G35" s="6">
        <v>130600</v>
      </c>
      <c r="H35" s="362"/>
      <c r="I35" s="362">
        <v>130600</v>
      </c>
      <c r="J35" s="362" t="s">
        <v>73</v>
      </c>
      <c r="K35" s="362"/>
      <c r="L35" s="363"/>
    </row>
    <row r="36" spans="1:13" ht="30" customHeight="1" x14ac:dyDescent="0.3">
      <c r="A36" s="227" t="s">
        <v>222</v>
      </c>
      <c r="B36" s="364" t="s">
        <v>304</v>
      </c>
      <c r="C36" s="102" t="s">
        <v>119</v>
      </c>
      <c r="D36" s="61">
        <v>3131</v>
      </c>
      <c r="E36" s="6">
        <v>47400</v>
      </c>
      <c r="F36" s="73">
        <v>0</v>
      </c>
      <c r="G36" s="6">
        <v>35000</v>
      </c>
      <c r="H36" s="362"/>
      <c r="I36" s="362">
        <v>29000</v>
      </c>
      <c r="J36" s="362" t="s">
        <v>73</v>
      </c>
      <c r="K36" s="362">
        <v>6000</v>
      </c>
      <c r="L36" s="363"/>
    </row>
    <row r="37" spans="1:13" ht="30" customHeight="1" x14ac:dyDescent="0.3">
      <c r="A37" s="227" t="s">
        <v>223</v>
      </c>
      <c r="B37" s="364" t="s">
        <v>306</v>
      </c>
      <c r="C37" s="102" t="s">
        <v>119</v>
      </c>
      <c r="D37" s="61">
        <v>3131</v>
      </c>
      <c r="E37" s="6">
        <v>12100</v>
      </c>
      <c r="F37" s="73">
        <v>0</v>
      </c>
      <c r="G37" s="6">
        <v>8500</v>
      </c>
      <c r="H37" s="362"/>
      <c r="I37" s="362">
        <v>8500</v>
      </c>
      <c r="J37" s="362" t="s">
        <v>73</v>
      </c>
      <c r="K37" s="362"/>
      <c r="L37" s="363"/>
    </row>
    <row r="38" spans="1:13" ht="30" customHeight="1" x14ac:dyDescent="0.3">
      <c r="A38" s="227" t="s">
        <v>224</v>
      </c>
      <c r="B38" s="364" t="s">
        <v>279</v>
      </c>
      <c r="C38" s="102" t="s">
        <v>119</v>
      </c>
      <c r="D38" s="61">
        <v>3131</v>
      </c>
      <c r="E38" s="6">
        <v>375050</v>
      </c>
      <c r="F38" s="73">
        <v>0</v>
      </c>
      <c r="G38" s="6">
        <v>263000</v>
      </c>
      <c r="H38" s="362"/>
      <c r="I38" s="6">
        <v>170000</v>
      </c>
      <c r="J38" s="6">
        <v>93000</v>
      </c>
      <c r="K38" s="362"/>
      <c r="L38" s="365"/>
    </row>
    <row r="39" spans="1:13" ht="30" customHeight="1" x14ac:dyDescent="0.3">
      <c r="A39" s="640" t="s">
        <v>225</v>
      </c>
      <c r="B39" s="364" t="s">
        <v>280</v>
      </c>
      <c r="C39" s="102" t="s">
        <v>119</v>
      </c>
      <c r="D39" s="61">
        <v>3131</v>
      </c>
      <c r="E39" s="6">
        <v>75200</v>
      </c>
      <c r="F39" s="73">
        <v>0</v>
      </c>
      <c r="G39" s="6">
        <v>52500</v>
      </c>
      <c r="H39" s="362"/>
      <c r="I39" s="362">
        <v>52500</v>
      </c>
      <c r="J39" s="362"/>
      <c r="K39" s="362"/>
      <c r="L39" s="366"/>
    </row>
    <row r="40" spans="1:13" ht="30" customHeight="1" x14ac:dyDescent="0.3">
      <c r="A40" s="227" t="s">
        <v>226</v>
      </c>
      <c r="B40" s="21" t="s">
        <v>309</v>
      </c>
      <c r="C40" s="102" t="s">
        <v>119</v>
      </c>
      <c r="D40" s="61">
        <v>3131</v>
      </c>
      <c r="E40" s="6">
        <v>109800</v>
      </c>
      <c r="F40" s="73">
        <v>0</v>
      </c>
      <c r="G40" s="6">
        <v>69640</v>
      </c>
      <c r="H40" s="362"/>
      <c r="I40" s="362">
        <v>67140</v>
      </c>
      <c r="J40" s="362">
        <v>2500</v>
      </c>
      <c r="K40" s="362"/>
      <c r="L40" s="365"/>
    </row>
    <row r="41" spans="1:13" ht="30" customHeight="1" x14ac:dyDescent="0.3">
      <c r="A41" s="227" t="s">
        <v>227</v>
      </c>
      <c r="B41" s="364" t="s">
        <v>281</v>
      </c>
      <c r="C41" s="102" t="s">
        <v>119</v>
      </c>
      <c r="D41" s="61">
        <v>3131</v>
      </c>
      <c r="E41" s="6">
        <v>201500</v>
      </c>
      <c r="F41" s="73">
        <v>0</v>
      </c>
      <c r="G41" s="6">
        <v>140603</v>
      </c>
      <c r="H41" s="362"/>
      <c r="I41" s="362">
        <v>71500</v>
      </c>
      <c r="J41" s="362">
        <v>68248</v>
      </c>
      <c r="K41" s="362">
        <v>855</v>
      </c>
      <c r="L41" s="365" t="s">
        <v>73</v>
      </c>
    </row>
    <row r="42" spans="1:13" ht="30" customHeight="1" x14ac:dyDescent="0.3">
      <c r="A42" s="640" t="s">
        <v>228</v>
      </c>
      <c r="B42" s="364" t="s">
        <v>499</v>
      </c>
      <c r="C42" s="102" t="s">
        <v>119</v>
      </c>
      <c r="D42" s="61">
        <v>3131</v>
      </c>
      <c r="E42" s="6">
        <v>118800</v>
      </c>
      <c r="F42" s="73">
        <v>0</v>
      </c>
      <c r="G42" s="6">
        <v>83100</v>
      </c>
      <c r="H42" s="362"/>
      <c r="I42" s="362" t="s">
        <v>73</v>
      </c>
      <c r="J42" s="641">
        <v>83100</v>
      </c>
      <c r="K42" s="362"/>
      <c r="L42" s="366"/>
    </row>
    <row r="43" spans="1:13" ht="30" customHeight="1" x14ac:dyDescent="0.3">
      <c r="A43" s="227" t="s">
        <v>229</v>
      </c>
      <c r="B43" s="225" t="s">
        <v>282</v>
      </c>
      <c r="C43" s="102" t="s">
        <v>119</v>
      </c>
      <c r="D43" s="61">
        <v>3131</v>
      </c>
      <c r="E43" s="6">
        <v>185200</v>
      </c>
      <c r="F43" s="73">
        <v>0</v>
      </c>
      <c r="G43" s="6">
        <v>125800</v>
      </c>
      <c r="H43" s="362" t="s">
        <v>73</v>
      </c>
      <c r="I43" s="362">
        <v>125800</v>
      </c>
      <c r="J43" s="362"/>
      <c r="K43" s="362"/>
      <c r="L43" s="366"/>
    </row>
    <row r="44" spans="1:13" ht="30" customHeight="1" x14ac:dyDescent="0.3">
      <c r="A44" s="227" t="s">
        <v>230</v>
      </c>
      <c r="B44" s="425" t="s">
        <v>500</v>
      </c>
      <c r="C44" s="102" t="s">
        <v>119</v>
      </c>
      <c r="D44" s="61">
        <v>3131</v>
      </c>
      <c r="E44" s="6">
        <v>158700</v>
      </c>
      <c r="F44" s="73">
        <v>0</v>
      </c>
      <c r="G44" s="6">
        <v>109822</v>
      </c>
      <c r="H44" s="362" t="s">
        <v>73</v>
      </c>
      <c r="I44" s="362">
        <v>35781</v>
      </c>
      <c r="J44" s="362">
        <v>50000</v>
      </c>
      <c r="K44" s="6">
        <v>24041</v>
      </c>
      <c r="L44" s="700" t="s">
        <v>73</v>
      </c>
      <c r="M44" s="282" t="s">
        <v>73</v>
      </c>
    </row>
    <row r="45" spans="1:13" ht="30" customHeight="1" x14ac:dyDescent="0.3">
      <c r="A45" s="640" t="s">
        <v>231</v>
      </c>
      <c r="B45" s="364" t="s">
        <v>430</v>
      </c>
      <c r="C45" s="102" t="s">
        <v>119</v>
      </c>
      <c r="D45" s="61">
        <v>3131</v>
      </c>
      <c r="E45" s="6">
        <v>72700</v>
      </c>
      <c r="F45" s="73">
        <v>0</v>
      </c>
      <c r="G45" s="6">
        <v>50800</v>
      </c>
      <c r="H45" s="362"/>
      <c r="I45" s="362">
        <v>50800</v>
      </c>
      <c r="J45" s="362"/>
      <c r="K45" s="362"/>
      <c r="L45" s="366"/>
    </row>
    <row r="46" spans="1:13" ht="31.5" x14ac:dyDescent="0.3">
      <c r="A46" s="227" t="s">
        <v>232</v>
      </c>
      <c r="B46" s="225" t="s">
        <v>431</v>
      </c>
      <c r="C46" s="102" t="s">
        <v>119</v>
      </c>
      <c r="D46" s="61">
        <v>3131</v>
      </c>
      <c r="E46" s="6">
        <v>219600</v>
      </c>
      <c r="F46" s="73">
        <v>0</v>
      </c>
      <c r="G46" s="6">
        <v>156100</v>
      </c>
      <c r="H46" s="362" t="s">
        <v>73</v>
      </c>
      <c r="I46" s="362" t="s">
        <v>73</v>
      </c>
      <c r="J46" s="362">
        <v>156100</v>
      </c>
      <c r="K46" s="362"/>
      <c r="L46" s="366"/>
    </row>
    <row r="47" spans="1:13" ht="31.5" x14ac:dyDescent="0.3">
      <c r="A47" s="227" t="s">
        <v>236</v>
      </c>
      <c r="B47" s="225" t="s">
        <v>432</v>
      </c>
      <c r="C47" s="102" t="s">
        <v>119</v>
      </c>
      <c r="D47" s="61">
        <v>3131</v>
      </c>
      <c r="E47" s="6">
        <v>80500</v>
      </c>
      <c r="F47" s="73">
        <v>0</v>
      </c>
      <c r="G47" s="6">
        <v>41200</v>
      </c>
      <c r="H47" s="362" t="s">
        <v>73</v>
      </c>
      <c r="I47" s="641">
        <v>41200</v>
      </c>
      <c r="J47" s="362"/>
      <c r="K47" s="362"/>
      <c r="L47" s="366"/>
    </row>
    <row r="48" spans="1:13" ht="30" customHeight="1" x14ac:dyDescent="0.3">
      <c r="A48" s="227" t="s">
        <v>238</v>
      </c>
      <c r="B48" s="225" t="s">
        <v>433</v>
      </c>
      <c r="C48" s="102" t="s">
        <v>119</v>
      </c>
      <c r="D48" s="61">
        <v>3131</v>
      </c>
      <c r="E48" s="6">
        <v>150000</v>
      </c>
      <c r="F48" s="73">
        <v>0</v>
      </c>
      <c r="G48" s="6">
        <v>86000</v>
      </c>
      <c r="H48" s="362" t="s">
        <v>73</v>
      </c>
      <c r="I48" s="362" t="s">
        <v>73</v>
      </c>
      <c r="J48" s="362">
        <v>84900</v>
      </c>
      <c r="K48" s="362">
        <v>1100</v>
      </c>
      <c r="L48" s="366"/>
    </row>
    <row r="49" spans="1:13" ht="33.75" customHeight="1" x14ac:dyDescent="0.3">
      <c r="A49" s="227" t="s">
        <v>239</v>
      </c>
      <c r="B49" s="225" t="s">
        <v>434</v>
      </c>
      <c r="C49" s="102" t="s">
        <v>119</v>
      </c>
      <c r="D49" s="61">
        <v>3131</v>
      </c>
      <c r="E49" s="6">
        <v>120000</v>
      </c>
      <c r="F49" s="73">
        <v>0</v>
      </c>
      <c r="G49" s="6">
        <v>82400</v>
      </c>
      <c r="H49" s="362" t="s">
        <v>73</v>
      </c>
      <c r="I49" s="641">
        <v>82400</v>
      </c>
      <c r="J49" s="362"/>
      <c r="K49" s="362"/>
      <c r="L49" s="366"/>
    </row>
    <row r="50" spans="1:13" ht="33.75" customHeight="1" x14ac:dyDescent="0.3">
      <c r="A50" s="227" t="s">
        <v>240</v>
      </c>
      <c r="B50" s="225" t="s">
        <v>345</v>
      </c>
      <c r="C50" s="102" t="s">
        <v>119</v>
      </c>
      <c r="D50" s="61">
        <v>3131</v>
      </c>
      <c r="E50" s="6">
        <v>140000</v>
      </c>
      <c r="F50" s="73">
        <v>0</v>
      </c>
      <c r="G50" s="6">
        <v>63800</v>
      </c>
      <c r="H50" s="362" t="s">
        <v>73</v>
      </c>
      <c r="I50" s="362" t="s">
        <v>73</v>
      </c>
      <c r="J50" s="641">
        <v>63800</v>
      </c>
      <c r="K50" s="362"/>
      <c r="L50" s="366"/>
    </row>
    <row r="51" spans="1:13" ht="33.75" customHeight="1" x14ac:dyDescent="0.3">
      <c r="A51" s="227" t="s">
        <v>242</v>
      </c>
      <c r="B51" s="225" t="s">
        <v>435</v>
      </c>
      <c r="C51" s="102" t="s">
        <v>119</v>
      </c>
      <c r="D51" s="61">
        <v>3131</v>
      </c>
      <c r="E51" s="6">
        <v>90500</v>
      </c>
      <c r="F51" s="73">
        <v>0</v>
      </c>
      <c r="G51" s="6">
        <v>60610</v>
      </c>
      <c r="H51" s="362" t="s">
        <v>73</v>
      </c>
      <c r="I51" s="362" t="s">
        <v>73</v>
      </c>
      <c r="J51" s="6">
        <v>60610</v>
      </c>
      <c r="K51" s="362"/>
      <c r="L51" s="366"/>
    </row>
    <row r="52" spans="1:13" ht="30" customHeight="1" x14ac:dyDescent="0.3">
      <c r="A52" s="227" t="s">
        <v>243</v>
      </c>
      <c r="B52" s="21" t="s">
        <v>310</v>
      </c>
      <c r="C52" s="102" t="s">
        <v>119</v>
      </c>
      <c r="D52" s="61">
        <v>3131</v>
      </c>
      <c r="E52" s="6">
        <v>370000</v>
      </c>
      <c r="F52" s="73">
        <v>0</v>
      </c>
      <c r="G52" s="6">
        <v>250372</v>
      </c>
      <c r="H52" s="362"/>
      <c r="I52" s="362">
        <v>45819</v>
      </c>
      <c r="J52" s="362">
        <v>204553</v>
      </c>
      <c r="K52" s="362"/>
      <c r="L52" s="642" t="s">
        <v>73</v>
      </c>
      <c r="M52" s="282" t="s">
        <v>73</v>
      </c>
    </row>
    <row r="53" spans="1:13" ht="31.5" x14ac:dyDescent="0.3">
      <c r="A53" s="227" t="s">
        <v>244</v>
      </c>
      <c r="B53" s="364" t="s">
        <v>436</v>
      </c>
      <c r="C53" s="102" t="s">
        <v>119</v>
      </c>
      <c r="D53" s="61">
        <v>3131</v>
      </c>
      <c r="E53" s="6">
        <v>200000</v>
      </c>
      <c r="F53" s="73">
        <v>0</v>
      </c>
      <c r="G53" s="6">
        <v>84500</v>
      </c>
      <c r="H53" s="362"/>
      <c r="I53" s="362" t="s">
        <v>73</v>
      </c>
      <c r="J53" s="362">
        <v>66800</v>
      </c>
      <c r="K53" s="362">
        <v>17700</v>
      </c>
      <c r="L53" s="642" t="s">
        <v>73</v>
      </c>
    </row>
    <row r="54" spans="1:13" ht="31.5" x14ac:dyDescent="0.3">
      <c r="A54" s="640" t="s">
        <v>245</v>
      </c>
      <c r="B54" s="364" t="s">
        <v>437</v>
      </c>
      <c r="C54" s="102" t="s">
        <v>119</v>
      </c>
      <c r="D54" s="3">
        <v>3131</v>
      </c>
      <c r="E54" s="6">
        <v>900</v>
      </c>
      <c r="F54" s="73">
        <v>0</v>
      </c>
      <c r="G54" s="6">
        <v>900</v>
      </c>
      <c r="H54" s="6">
        <v>900</v>
      </c>
      <c r="I54" s="6" t="s">
        <v>73</v>
      </c>
      <c r="J54" s="6"/>
      <c r="K54" s="6"/>
      <c r="L54" s="18"/>
    </row>
    <row r="55" spans="1:13" ht="31.5" x14ac:dyDescent="0.3">
      <c r="A55" s="640" t="s">
        <v>246</v>
      </c>
      <c r="B55" s="364" t="s">
        <v>438</v>
      </c>
      <c r="C55" s="102" t="s">
        <v>119</v>
      </c>
      <c r="D55" s="3">
        <v>3131</v>
      </c>
      <c r="E55" s="6">
        <v>1800</v>
      </c>
      <c r="F55" s="73">
        <v>0</v>
      </c>
      <c r="G55" s="6">
        <v>1800</v>
      </c>
      <c r="H55" s="6">
        <v>1800</v>
      </c>
      <c r="I55" s="6" t="s">
        <v>73</v>
      </c>
      <c r="J55" s="6"/>
      <c r="K55" s="6"/>
      <c r="L55" s="18"/>
    </row>
    <row r="56" spans="1:13" ht="31.5" x14ac:dyDescent="0.3">
      <c r="A56" s="640" t="s">
        <v>247</v>
      </c>
      <c r="B56" s="364" t="s">
        <v>439</v>
      </c>
      <c r="C56" s="102" t="s">
        <v>119</v>
      </c>
      <c r="D56" s="3">
        <v>3131</v>
      </c>
      <c r="E56" s="6">
        <v>93500</v>
      </c>
      <c r="F56" s="73">
        <v>0</v>
      </c>
      <c r="G56" s="6">
        <v>65405</v>
      </c>
      <c r="H56" s="6"/>
      <c r="I56" s="6">
        <v>47634.2</v>
      </c>
      <c r="J56" s="6">
        <v>17770.8</v>
      </c>
      <c r="K56" s="6" t="s">
        <v>73</v>
      </c>
      <c r="L56" s="366"/>
    </row>
    <row r="57" spans="1:13" ht="31.5" x14ac:dyDescent="0.3">
      <c r="A57" s="227" t="s">
        <v>248</v>
      </c>
      <c r="B57" s="364" t="s">
        <v>501</v>
      </c>
      <c r="C57" s="102" t="s">
        <v>119</v>
      </c>
      <c r="D57" s="3">
        <v>3131</v>
      </c>
      <c r="E57" s="6">
        <v>186600</v>
      </c>
      <c r="F57" s="73">
        <v>0</v>
      </c>
      <c r="G57" s="6">
        <v>130661</v>
      </c>
      <c r="H57" s="6"/>
      <c r="I57" s="6"/>
      <c r="J57" s="6">
        <v>130661</v>
      </c>
      <c r="K57" s="6"/>
      <c r="L57" s="366"/>
    </row>
    <row r="58" spans="1:13" ht="31.5" x14ac:dyDescent="0.3">
      <c r="A58" s="640" t="s">
        <v>249</v>
      </c>
      <c r="B58" s="364" t="s">
        <v>440</v>
      </c>
      <c r="C58" s="102" t="s">
        <v>119</v>
      </c>
      <c r="D58" s="3">
        <v>3131</v>
      </c>
      <c r="E58" s="6">
        <v>4279</v>
      </c>
      <c r="F58" s="73">
        <v>0</v>
      </c>
      <c r="G58" s="6">
        <v>4279</v>
      </c>
      <c r="H58" s="6"/>
      <c r="I58" s="6"/>
      <c r="J58" s="6">
        <v>4279</v>
      </c>
      <c r="K58" s="6"/>
      <c r="L58" s="366"/>
    </row>
    <row r="59" spans="1:13" ht="31.5" x14ac:dyDescent="0.3">
      <c r="A59" s="640" t="s">
        <v>250</v>
      </c>
      <c r="B59" s="364" t="s">
        <v>441</v>
      </c>
      <c r="C59" s="102" t="s">
        <v>119</v>
      </c>
      <c r="D59" s="3">
        <v>3131</v>
      </c>
      <c r="E59" s="6">
        <v>6600</v>
      </c>
      <c r="F59" s="73">
        <v>0</v>
      </c>
      <c r="G59" s="6">
        <v>6600</v>
      </c>
      <c r="H59" s="641">
        <v>6600</v>
      </c>
      <c r="I59" s="362" t="s">
        <v>73</v>
      </c>
      <c r="J59" s="362"/>
      <c r="K59" s="362"/>
      <c r="L59" s="363"/>
    </row>
    <row r="60" spans="1:13" ht="31.5" x14ac:dyDescent="0.3">
      <c r="A60" s="227" t="s">
        <v>251</v>
      </c>
      <c r="B60" s="364" t="s">
        <v>443</v>
      </c>
      <c r="C60" s="102" t="s">
        <v>119</v>
      </c>
      <c r="D60" s="3">
        <v>3131</v>
      </c>
      <c r="E60" s="362">
        <v>108500</v>
      </c>
      <c r="F60" s="73">
        <v>0</v>
      </c>
      <c r="G60" s="6">
        <v>90182</v>
      </c>
      <c r="H60" s="362"/>
      <c r="I60" s="362">
        <v>75000</v>
      </c>
      <c r="J60" s="362">
        <v>8920</v>
      </c>
      <c r="K60" s="362">
        <v>6262</v>
      </c>
      <c r="L60" s="642" t="s">
        <v>73</v>
      </c>
      <c r="M60" s="282" t="s">
        <v>73</v>
      </c>
    </row>
    <row r="61" spans="1:13" ht="31.5" x14ac:dyDescent="0.3">
      <c r="A61" s="640" t="s">
        <v>442</v>
      </c>
      <c r="B61" s="364" t="s">
        <v>445</v>
      </c>
      <c r="C61" s="102" t="s">
        <v>119</v>
      </c>
      <c r="D61" s="3">
        <v>3131</v>
      </c>
      <c r="E61" s="6">
        <v>53960</v>
      </c>
      <c r="F61" s="73">
        <v>0</v>
      </c>
      <c r="G61" s="6">
        <v>32294</v>
      </c>
      <c r="H61" s="362"/>
      <c r="I61" s="362">
        <v>750</v>
      </c>
      <c r="J61" s="362">
        <v>31544</v>
      </c>
      <c r="K61" s="362" t="s">
        <v>73</v>
      </c>
      <c r="L61" s="642" t="s">
        <v>73</v>
      </c>
    </row>
    <row r="62" spans="1:13" ht="31.5" x14ac:dyDescent="0.3">
      <c r="A62" s="640" t="s">
        <v>444</v>
      </c>
      <c r="B62" s="364" t="s">
        <v>447</v>
      </c>
      <c r="C62" s="102" t="s">
        <v>119</v>
      </c>
      <c r="D62" s="3">
        <v>3131</v>
      </c>
      <c r="E62" s="6">
        <v>55878</v>
      </c>
      <c r="F62" s="73">
        <v>0</v>
      </c>
      <c r="G62" s="6">
        <v>25181</v>
      </c>
      <c r="H62" s="362"/>
      <c r="I62" s="362">
        <v>600</v>
      </c>
      <c r="J62" s="362">
        <v>24581</v>
      </c>
      <c r="K62" s="362" t="s">
        <v>73</v>
      </c>
      <c r="L62" s="642" t="s">
        <v>73</v>
      </c>
    </row>
    <row r="63" spans="1:13" ht="31.5" x14ac:dyDescent="0.3">
      <c r="A63" s="640" t="s">
        <v>446</v>
      </c>
      <c r="B63" s="364" t="s">
        <v>449</v>
      </c>
      <c r="C63" s="102" t="s">
        <v>119</v>
      </c>
      <c r="D63" s="3">
        <v>3131</v>
      </c>
      <c r="E63" s="6">
        <v>15000</v>
      </c>
      <c r="F63" s="73">
        <v>0</v>
      </c>
      <c r="G63" s="6">
        <v>10659</v>
      </c>
      <c r="H63" s="362"/>
      <c r="I63" s="362">
        <v>250</v>
      </c>
      <c r="J63" s="362">
        <v>10409</v>
      </c>
      <c r="K63" s="362" t="s">
        <v>73</v>
      </c>
      <c r="L63" s="642" t="s">
        <v>73</v>
      </c>
    </row>
    <row r="64" spans="1:13" ht="31.5" x14ac:dyDescent="0.3">
      <c r="A64" s="227" t="s">
        <v>448</v>
      </c>
      <c r="B64" s="364" t="s">
        <v>502</v>
      </c>
      <c r="C64" s="102" t="s">
        <v>119</v>
      </c>
      <c r="D64" s="61">
        <v>3131</v>
      </c>
      <c r="E64" s="6">
        <v>67613</v>
      </c>
      <c r="F64" s="73">
        <v>0</v>
      </c>
      <c r="G64" s="6">
        <v>67613</v>
      </c>
      <c r="H64" s="6">
        <v>975</v>
      </c>
      <c r="I64" s="6">
        <v>42070</v>
      </c>
      <c r="J64" s="6">
        <v>5363</v>
      </c>
      <c r="K64" s="6">
        <v>19205</v>
      </c>
      <c r="L64" s="701" t="s">
        <v>73</v>
      </c>
    </row>
    <row r="65" spans="1:13" ht="31.5" x14ac:dyDescent="0.3">
      <c r="A65" s="227" t="s">
        <v>503</v>
      </c>
      <c r="B65" s="21" t="s">
        <v>504</v>
      </c>
      <c r="C65" s="102" t="s">
        <v>119</v>
      </c>
      <c r="D65" s="61">
        <v>3131</v>
      </c>
      <c r="E65" s="6">
        <v>75400</v>
      </c>
      <c r="F65" s="73">
        <v>0</v>
      </c>
      <c r="G65" s="6">
        <v>58000</v>
      </c>
      <c r="H65" s="643"/>
      <c r="I65" s="643"/>
      <c r="J65" s="6">
        <v>58000</v>
      </c>
      <c r="K65" s="6"/>
      <c r="L65" s="644"/>
    </row>
    <row r="66" spans="1:13" ht="31.5" x14ac:dyDescent="0.3">
      <c r="A66" s="227" t="s">
        <v>505</v>
      </c>
      <c r="B66" s="71" t="s">
        <v>311</v>
      </c>
      <c r="C66" s="102" t="s">
        <v>122</v>
      </c>
      <c r="D66" s="61">
        <v>3131</v>
      </c>
      <c r="E66" s="6">
        <v>1748375.87</v>
      </c>
      <c r="F66" s="73">
        <v>0</v>
      </c>
      <c r="G66" s="6">
        <v>997650.52</v>
      </c>
      <c r="H66" s="643"/>
      <c r="I66" s="643"/>
      <c r="J66" s="6">
        <v>763352.4</v>
      </c>
      <c r="K66" s="6">
        <v>234298.12</v>
      </c>
      <c r="L66" s="645" t="s">
        <v>73</v>
      </c>
    </row>
    <row r="67" spans="1:13" ht="47.25" x14ac:dyDescent="0.3">
      <c r="A67" s="227" t="s">
        <v>506</v>
      </c>
      <c r="B67" s="21" t="s">
        <v>312</v>
      </c>
      <c r="C67" s="102" t="s">
        <v>122</v>
      </c>
      <c r="D67" s="61">
        <v>3131</v>
      </c>
      <c r="E67" s="6">
        <v>116204</v>
      </c>
      <c r="F67" s="73">
        <v>0</v>
      </c>
      <c r="G67" s="6">
        <v>69722.399999999994</v>
      </c>
      <c r="H67" s="643"/>
      <c r="I67" s="643"/>
      <c r="J67" s="6"/>
      <c r="K67" s="6">
        <v>69722.399999999994</v>
      </c>
      <c r="L67" s="644"/>
    </row>
    <row r="68" spans="1:13" ht="31.5" x14ac:dyDescent="0.3">
      <c r="A68" s="227" t="s">
        <v>507</v>
      </c>
      <c r="B68" s="71" t="s">
        <v>313</v>
      </c>
      <c r="C68" s="102" t="s">
        <v>122</v>
      </c>
      <c r="D68" s="61">
        <v>3131</v>
      </c>
      <c r="E68" s="6">
        <v>161549.44</v>
      </c>
      <c r="F68" s="73">
        <v>0</v>
      </c>
      <c r="G68" s="6">
        <v>96929.66</v>
      </c>
      <c r="H68" s="643"/>
      <c r="I68" s="643"/>
      <c r="J68" s="6"/>
      <c r="K68" s="6">
        <v>96929.66</v>
      </c>
      <c r="L68" s="644"/>
    </row>
    <row r="69" spans="1:13" ht="31.5" x14ac:dyDescent="0.3">
      <c r="A69" s="227" t="s">
        <v>510</v>
      </c>
      <c r="B69" s="71" t="s">
        <v>314</v>
      </c>
      <c r="C69" s="102" t="s">
        <v>122</v>
      </c>
      <c r="D69" s="61">
        <v>3131</v>
      </c>
      <c r="E69" s="6">
        <v>161549.44</v>
      </c>
      <c r="F69" s="73">
        <v>0</v>
      </c>
      <c r="G69" s="6">
        <v>66824.149999999994</v>
      </c>
      <c r="H69" s="643"/>
      <c r="I69" s="643"/>
      <c r="J69" s="6"/>
      <c r="K69" s="6">
        <v>66824.149999999994</v>
      </c>
      <c r="L69" s="644"/>
    </row>
    <row r="70" spans="1:13" ht="31.5" x14ac:dyDescent="0.3">
      <c r="A70" s="227" t="s">
        <v>511</v>
      </c>
      <c r="B70" s="21" t="s">
        <v>315</v>
      </c>
      <c r="C70" s="102" t="s">
        <v>119</v>
      </c>
      <c r="D70" s="61">
        <v>3131</v>
      </c>
      <c r="E70" s="6">
        <v>253897</v>
      </c>
      <c r="F70" s="73">
        <v>0</v>
      </c>
      <c r="G70" s="6">
        <v>184619</v>
      </c>
      <c r="H70" s="643"/>
      <c r="I70" s="643"/>
      <c r="J70" s="6">
        <v>24082</v>
      </c>
      <c r="K70" s="6">
        <v>160537</v>
      </c>
      <c r="L70" s="645" t="s">
        <v>73</v>
      </c>
      <c r="M70" s="282" t="s">
        <v>73</v>
      </c>
    </row>
    <row r="71" spans="1:13" ht="47.25" x14ac:dyDescent="0.3">
      <c r="A71" s="227" t="s">
        <v>512</v>
      </c>
      <c r="B71" s="21" t="s">
        <v>316</v>
      </c>
      <c r="C71" s="102" t="s">
        <v>122</v>
      </c>
      <c r="D71" s="61">
        <v>3131</v>
      </c>
      <c r="E71" s="6">
        <v>84419</v>
      </c>
      <c r="F71" s="73">
        <v>0</v>
      </c>
      <c r="G71" s="6">
        <v>50651.4</v>
      </c>
      <c r="H71" s="643"/>
      <c r="I71" s="643"/>
      <c r="J71" s="6"/>
      <c r="K71" s="6">
        <v>50651.4</v>
      </c>
      <c r="L71" s="644"/>
    </row>
    <row r="72" spans="1:13" ht="31.5" x14ac:dyDescent="0.3">
      <c r="A72" s="227" t="s">
        <v>513</v>
      </c>
      <c r="B72" s="71" t="s">
        <v>317</v>
      </c>
      <c r="C72" s="102" t="s">
        <v>119</v>
      </c>
      <c r="D72" s="61">
        <v>3131</v>
      </c>
      <c r="E72" s="6">
        <v>130000</v>
      </c>
      <c r="F72" s="73">
        <v>0</v>
      </c>
      <c r="G72" s="6">
        <v>130000</v>
      </c>
      <c r="H72" s="643"/>
      <c r="I72" s="643"/>
      <c r="J72" s="6"/>
      <c r="K72" s="6">
        <v>130000</v>
      </c>
      <c r="L72" s="644"/>
    </row>
    <row r="73" spans="1:13" ht="31.5" x14ac:dyDescent="0.3">
      <c r="A73" s="227" t="s">
        <v>514</v>
      </c>
      <c r="B73" s="71" t="s">
        <v>318</v>
      </c>
      <c r="C73" s="102" t="s">
        <v>122</v>
      </c>
      <c r="D73" s="61">
        <v>3131</v>
      </c>
      <c r="E73" s="6">
        <v>759855</v>
      </c>
      <c r="F73" s="73">
        <v>0</v>
      </c>
      <c r="G73" s="6">
        <v>234704</v>
      </c>
      <c r="H73" s="643"/>
      <c r="I73" s="643"/>
      <c r="J73" s="6"/>
      <c r="K73" s="6">
        <v>234704</v>
      </c>
      <c r="L73" s="644"/>
    </row>
    <row r="74" spans="1:13" ht="31.5" x14ac:dyDescent="0.3">
      <c r="A74" s="227" t="s">
        <v>516</v>
      </c>
      <c r="B74" s="21" t="s">
        <v>517</v>
      </c>
      <c r="C74" s="102" t="s">
        <v>119</v>
      </c>
      <c r="D74" s="3">
        <v>3131</v>
      </c>
      <c r="E74" s="6">
        <v>28132</v>
      </c>
      <c r="F74" s="73">
        <v>0</v>
      </c>
      <c r="G74" s="6">
        <v>28132</v>
      </c>
      <c r="H74" s="643"/>
      <c r="I74" s="643"/>
      <c r="J74" s="6"/>
      <c r="K74" s="6">
        <v>28132</v>
      </c>
      <c r="L74" s="644"/>
    </row>
    <row r="75" spans="1:13" ht="31.5" x14ac:dyDescent="0.3">
      <c r="A75" s="227" t="s">
        <v>518</v>
      </c>
      <c r="B75" s="21" t="s">
        <v>519</v>
      </c>
      <c r="C75" s="102" t="s">
        <v>119</v>
      </c>
      <c r="D75" s="3">
        <v>3131</v>
      </c>
      <c r="E75" s="6">
        <v>16210</v>
      </c>
      <c r="F75" s="73">
        <v>0</v>
      </c>
      <c r="G75" s="6">
        <v>16210</v>
      </c>
      <c r="H75" s="643"/>
      <c r="I75" s="643"/>
      <c r="J75" s="6"/>
      <c r="K75" s="6">
        <v>16210</v>
      </c>
      <c r="L75" s="644"/>
    </row>
    <row r="76" spans="1:13" ht="31.5" x14ac:dyDescent="0.3">
      <c r="A76" s="227" t="s">
        <v>520</v>
      </c>
      <c r="B76" s="21" t="s">
        <v>521</v>
      </c>
      <c r="C76" s="102" t="s">
        <v>119</v>
      </c>
      <c r="D76" s="3">
        <v>3131</v>
      </c>
      <c r="E76" s="6">
        <v>21541</v>
      </c>
      <c r="F76" s="73">
        <v>0</v>
      </c>
      <c r="G76" s="6">
        <v>21541</v>
      </c>
      <c r="H76" s="643"/>
      <c r="I76" s="643"/>
      <c r="J76" s="6"/>
      <c r="K76" s="6">
        <v>21541</v>
      </c>
      <c r="L76" s="644"/>
    </row>
    <row r="77" spans="1:13" ht="31.5" x14ac:dyDescent="0.3">
      <c r="A77" s="227" t="s">
        <v>522</v>
      </c>
      <c r="B77" s="21" t="s">
        <v>523</v>
      </c>
      <c r="C77" s="102" t="s">
        <v>119</v>
      </c>
      <c r="D77" s="3">
        <v>3131</v>
      </c>
      <c r="E77" s="6">
        <v>6052</v>
      </c>
      <c r="F77" s="73">
        <v>0</v>
      </c>
      <c r="G77" s="6">
        <v>6052</v>
      </c>
      <c r="H77" s="643"/>
      <c r="I77" s="643"/>
      <c r="J77" s="6"/>
      <c r="K77" s="6">
        <v>6052</v>
      </c>
      <c r="L77" s="644"/>
    </row>
    <row r="78" spans="1:13" ht="31.5" x14ac:dyDescent="0.3">
      <c r="A78" s="227" t="s">
        <v>524</v>
      </c>
      <c r="B78" s="21" t="s">
        <v>525</v>
      </c>
      <c r="C78" s="102" t="s">
        <v>119</v>
      </c>
      <c r="D78" s="3">
        <v>3131</v>
      </c>
      <c r="E78" s="6">
        <v>20473</v>
      </c>
      <c r="F78" s="73">
        <v>0</v>
      </c>
      <c r="G78" s="6">
        <v>20473</v>
      </c>
      <c r="H78" s="643"/>
      <c r="I78" s="643"/>
      <c r="J78" s="6"/>
      <c r="K78" s="6">
        <v>20473</v>
      </c>
      <c r="L78" s="644"/>
    </row>
    <row r="79" spans="1:13" ht="31.5" x14ac:dyDescent="0.3">
      <c r="A79" s="227" t="s">
        <v>526</v>
      </c>
      <c r="B79" s="71" t="s">
        <v>527</v>
      </c>
      <c r="C79" s="102" t="s">
        <v>119</v>
      </c>
      <c r="D79" s="3">
        <v>3131</v>
      </c>
      <c r="E79" s="6">
        <v>205700</v>
      </c>
      <c r="F79" s="73">
        <v>0</v>
      </c>
      <c r="G79" s="6">
        <v>132356</v>
      </c>
      <c r="H79" s="643"/>
      <c r="I79" s="643"/>
      <c r="J79" s="6"/>
      <c r="K79" s="6">
        <v>132356</v>
      </c>
      <c r="L79" s="644"/>
    </row>
    <row r="80" spans="1:13" ht="31.5" x14ac:dyDescent="0.3">
      <c r="A80" s="227" t="s">
        <v>528</v>
      </c>
      <c r="B80" s="21" t="s">
        <v>529</v>
      </c>
      <c r="C80" s="102" t="s">
        <v>119</v>
      </c>
      <c r="D80" s="61">
        <v>3131</v>
      </c>
      <c r="E80" s="6">
        <v>184780</v>
      </c>
      <c r="F80" s="73">
        <v>0</v>
      </c>
      <c r="G80" s="6">
        <v>142136</v>
      </c>
      <c r="H80" s="643"/>
      <c r="I80" s="643"/>
      <c r="J80" s="6"/>
      <c r="K80" s="6">
        <v>142136</v>
      </c>
      <c r="L80" s="644"/>
    </row>
    <row r="81" spans="1:12" ht="31.5" x14ac:dyDescent="0.3">
      <c r="A81" s="227" t="s">
        <v>530</v>
      </c>
      <c r="B81" s="21" t="s">
        <v>531</v>
      </c>
      <c r="C81" s="102" t="s">
        <v>119</v>
      </c>
      <c r="D81" s="3">
        <v>3131</v>
      </c>
      <c r="E81" s="6">
        <v>27134</v>
      </c>
      <c r="F81" s="73">
        <v>0</v>
      </c>
      <c r="G81" s="6">
        <v>27134</v>
      </c>
      <c r="H81" s="643"/>
      <c r="I81" s="643"/>
      <c r="J81" s="6"/>
      <c r="K81" s="6">
        <v>27134</v>
      </c>
      <c r="L81" s="644"/>
    </row>
    <row r="82" spans="1:12" ht="31.5" x14ac:dyDescent="0.3">
      <c r="A82" s="227" t="s">
        <v>532</v>
      </c>
      <c r="B82" s="21" t="s">
        <v>533</v>
      </c>
      <c r="C82" s="102" t="s">
        <v>119</v>
      </c>
      <c r="D82" s="61">
        <v>3131</v>
      </c>
      <c r="E82" s="6">
        <v>367800</v>
      </c>
      <c r="F82" s="73">
        <v>0</v>
      </c>
      <c r="G82" s="6">
        <v>252162</v>
      </c>
      <c r="H82" s="643"/>
      <c r="I82" s="643"/>
      <c r="J82" s="6"/>
      <c r="K82" s="6">
        <v>252162</v>
      </c>
      <c r="L82" s="644"/>
    </row>
    <row r="83" spans="1:12" ht="31.5" x14ac:dyDescent="0.3">
      <c r="A83" s="227" t="s">
        <v>534</v>
      </c>
      <c r="B83" s="21" t="s">
        <v>535</v>
      </c>
      <c r="C83" s="102" t="s">
        <v>119</v>
      </c>
      <c r="D83" s="61">
        <v>3131</v>
      </c>
      <c r="E83" s="6">
        <v>189400</v>
      </c>
      <c r="F83" s="73">
        <v>0</v>
      </c>
      <c r="G83" s="6">
        <v>130302</v>
      </c>
      <c r="H83" s="643"/>
      <c r="I83" s="643"/>
      <c r="J83" s="6"/>
      <c r="K83" s="6">
        <v>130302</v>
      </c>
      <c r="L83" s="644"/>
    </row>
    <row r="84" spans="1:12" ht="31.5" x14ac:dyDescent="0.3">
      <c r="A84" s="227" t="s">
        <v>536</v>
      </c>
      <c r="B84" s="71" t="s">
        <v>537</v>
      </c>
      <c r="C84" s="102" t="s">
        <v>119</v>
      </c>
      <c r="D84" s="3">
        <v>3131</v>
      </c>
      <c r="E84" s="6">
        <v>42300</v>
      </c>
      <c r="F84" s="73">
        <v>0</v>
      </c>
      <c r="G84" s="6">
        <v>26572</v>
      </c>
      <c r="H84" s="643"/>
      <c r="I84" s="643"/>
      <c r="J84" s="6"/>
      <c r="K84" s="6">
        <v>26572</v>
      </c>
      <c r="L84" s="644"/>
    </row>
    <row r="85" spans="1:12" ht="31.5" x14ac:dyDescent="0.3">
      <c r="A85" s="227" t="s">
        <v>538</v>
      </c>
      <c r="B85" s="71" t="s">
        <v>539</v>
      </c>
      <c r="C85" s="102" t="s">
        <v>122</v>
      </c>
      <c r="D85" s="61">
        <v>3131</v>
      </c>
      <c r="E85" s="6">
        <v>151070</v>
      </c>
      <c r="F85" s="73">
        <v>0</v>
      </c>
      <c r="G85" s="6">
        <v>124300</v>
      </c>
      <c r="H85" s="6"/>
      <c r="I85" s="6"/>
      <c r="J85" s="6"/>
      <c r="K85" s="6">
        <v>124300</v>
      </c>
      <c r="L85" s="1"/>
    </row>
    <row r="86" spans="1:12" ht="31.5" x14ac:dyDescent="0.3">
      <c r="A86" s="227" t="s">
        <v>540</v>
      </c>
      <c r="B86" s="71" t="s">
        <v>541</v>
      </c>
      <c r="C86" s="102" t="s">
        <v>119</v>
      </c>
      <c r="D86" s="3">
        <v>3131</v>
      </c>
      <c r="E86" s="6">
        <v>55599</v>
      </c>
      <c r="F86" s="73">
        <v>0</v>
      </c>
      <c r="G86" s="6">
        <v>55599</v>
      </c>
      <c r="H86" s="643"/>
      <c r="I86" s="643"/>
      <c r="J86" s="6"/>
      <c r="K86" s="6">
        <v>55599</v>
      </c>
      <c r="L86" s="644"/>
    </row>
    <row r="87" spans="1:12" ht="31.5" x14ac:dyDescent="0.3">
      <c r="A87" s="227" t="s">
        <v>542</v>
      </c>
      <c r="B87" s="71" t="s">
        <v>543</v>
      </c>
      <c r="C87" s="102" t="s">
        <v>119</v>
      </c>
      <c r="D87" s="3">
        <v>3131</v>
      </c>
      <c r="E87" s="6">
        <v>85253</v>
      </c>
      <c r="F87" s="73">
        <v>0</v>
      </c>
      <c r="G87" s="6">
        <v>85253</v>
      </c>
      <c r="H87" s="643"/>
      <c r="I87" s="643"/>
      <c r="J87" s="6"/>
      <c r="K87" s="6">
        <v>85253</v>
      </c>
      <c r="L87" s="644"/>
    </row>
    <row r="88" spans="1:12" ht="31.5" x14ac:dyDescent="0.3">
      <c r="A88" s="227" t="s">
        <v>544</v>
      </c>
      <c r="B88" s="71" t="s">
        <v>545</v>
      </c>
      <c r="C88" s="102" t="s">
        <v>119</v>
      </c>
      <c r="D88" s="3">
        <v>3131</v>
      </c>
      <c r="E88" s="6">
        <v>291000</v>
      </c>
      <c r="F88" s="73">
        <v>0</v>
      </c>
      <c r="G88" s="6">
        <v>289219</v>
      </c>
      <c r="H88" s="643"/>
      <c r="I88" s="643"/>
      <c r="J88" s="6"/>
      <c r="K88" s="6">
        <v>289219</v>
      </c>
      <c r="L88" s="644"/>
    </row>
    <row r="89" spans="1:12" ht="31.5" x14ac:dyDescent="0.3">
      <c r="A89" s="227" t="s">
        <v>546</v>
      </c>
      <c r="B89" s="71" t="s">
        <v>547</v>
      </c>
      <c r="C89" s="102" t="s">
        <v>119</v>
      </c>
      <c r="D89" s="3">
        <v>3131</v>
      </c>
      <c r="E89" s="6">
        <v>31000</v>
      </c>
      <c r="F89" s="73">
        <v>0</v>
      </c>
      <c r="G89" s="6">
        <v>31000</v>
      </c>
      <c r="H89" s="643"/>
      <c r="I89" s="643"/>
      <c r="J89" s="6"/>
      <c r="K89" s="6">
        <v>31000</v>
      </c>
      <c r="L89" s="644"/>
    </row>
    <row r="90" spans="1:12" ht="31.5" x14ac:dyDescent="0.3">
      <c r="A90" s="227" t="s">
        <v>548</v>
      </c>
      <c r="B90" s="71" t="s">
        <v>549</v>
      </c>
      <c r="C90" s="102" t="s">
        <v>119</v>
      </c>
      <c r="D90" s="3">
        <v>3131</v>
      </c>
      <c r="E90" s="6">
        <v>236000</v>
      </c>
      <c r="F90" s="73">
        <v>0</v>
      </c>
      <c r="G90" s="6">
        <v>234600</v>
      </c>
      <c r="H90" s="643"/>
      <c r="I90" s="643"/>
      <c r="J90" s="6"/>
      <c r="K90" s="6">
        <v>234600</v>
      </c>
      <c r="L90" s="644"/>
    </row>
    <row r="91" spans="1:12" ht="31.5" x14ac:dyDescent="0.3">
      <c r="A91" s="227" t="s">
        <v>550</v>
      </c>
      <c r="B91" s="21" t="s">
        <v>551</v>
      </c>
      <c r="C91" s="102" t="s">
        <v>119</v>
      </c>
      <c r="D91" s="61">
        <v>3131</v>
      </c>
      <c r="E91" s="6">
        <v>144300</v>
      </c>
      <c r="F91" s="73">
        <v>0</v>
      </c>
      <c r="G91" s="6">
        <v>3100</v>
      </c>
      <c r="H91" s="643"/>
      <c r="I91" s="643"/>
      <c r="J91" s="6"/>
      <c r="K91" s="6">
        <v>3100</v>
      </c>
      <c r="L91" s="644"/>
    </row>
    <row r="92" spans="1:12" ht="31.5" x14ac:dyDescent="0.3">
      <c r="A92" s="227" t="s">
        <v>552</v>
      </c>
      <c r="B92" s="21" t="s">
        <v>553</v>
      </c>
      <c r="C92" s="102" t="s">
        <v>122</v>
      </c>
      <c r="D92" s="61">
        <v>3131</v>
      </c>
      <c r="E92" s="6">
        <v>129794</v>
      </c>
      <c r="F92" s="73">
        <v>0</v>
      </c>
      <c r="G92" s="6">
        <v>5200</v>
      </c>
      <c r="H92" s="643"/>
      <c r="I92" s="643"/>
      <c r="J92" s="6"/>
      <c r="K92" s="6">
        <v>5200</v>
      </c>
      <c r="L92" s="644"/>
    </row>
    <row r="93" spans="1:12" ht="31.5" x14ac:dyDescent="0.3">
      <c r="A93" s="227" t="s">
        <v>554</v>
      </c>
      <c r="B93" s="21" t="s">
        <v>555</v>
      </c>
      <c r="C93" s="102" t="s">
        <v>119</v>
      </c>
      <c r="D93" s="61">
        <v>3131</v>
      </c>
      <c r="E93" s="6">
        <v>1200</v>
      </c>
      <c r="F93" s="73">
        <v>0</v>
      </c>
      <c r="G93" s="6">
        <v>1200</v>
      </c>
      <c r="H93" s="643"/>
      <c r="I93" s="643"/>
      <c r="J93" s="6"/>
      <c r="K93" s="6">
        <v>1200</v>
      </c>
      <c r="L93" s="644"/>
    </row>
    <row r="94" spans="1:12" ht="39.75" customHeight="1" x14ac:dyDescent="0.3">
      <c r="A94" s="227" t="s">
        <v>556</v>
      </c>
      <c r="B94" s="21" t="s">
        <v>557</v>
      </c>
      <c r="C94" s="102" t="s">
        <v>119</v>
      </c>
      <c r="D94" s="61">
        <v>3131</v>
      </c>
      <c r="E94" s="6">
        <v>1900</v>
      </c>
      <c r="F94" s="73">
        <v>0</v>
      </c>
      <c r="G94" s="6">
        <v>1900</v>
      </c>
      <c r="H94" s="643"/>
      <c r="I94" s="643"/>
      <c r="J94" s="6"/>
      <c r="K94" s="6">
        <v>1900</v>
      </c>
      <c r="L94" s="644"/>
    </row>
    <row r="95" spans="1:12" ht="33" customHeight="1" x14ac:dyDescent="0.3">
      <c r="A95" s="227" t="s">
        <v>558</v>
      </c>
      <c r="B95" s="21" t="s">
        <v>559</v>
      </c>
      <c r="C95" s="102" t="s">
        <v>119</v>
      </c>
      <c r="D95" s="61">
        <v>3131</v>
      </c>
      <c r="E95" s="6">
        <v>15000</v>
      </c>
      <c r="F95" s="73">
        <v>0</v>
      </c>
      <c r="G95" s="6">
        <v>15000</v>
      </c>
      <c r="H95" s="643"/>
      <c r="I95" s="643"/>
      <c r="J95" s="6"/>
      <c r="K95" s="6">
        <v>15000</v>
      </c>
      <c r="L95" s="644"/>
    </row>
    <row r="96" spans="1:12" ht="31.5" x14ac:dyDescent="0.3">
      <c r="A96" s="227" t="s">
        <v>560</v>
      </c>
      <c r="B96" s="21" t="s">
        <v>319</v>
      </c>
      <c r="C96" s="102" t="s">
        <v>119</v>
      </c>
      <c r="D96" s="61">
        <v>3131</v>
      </c>
      <c r="E96" s="6">
        <v>15000</v>
      </c>
      <c r="F96" s="73">
        <v>0</v>
      </c>
      <c r="G96" s="6">
        <v>15000</v>
      </c>
      <c r="H96" s="643"/>
      <c r="I96" s="643"/>
      <c r="J96" s="6"/>
      <c r="K96" s="6">
        <v>15000</v>
      </c>
      <c r="L96" s="644"/>
    </row>
    <row r="97" spans="1:12" ht="31.5" x14ac:dyDescent="0.3">
      <c r="A97" s="227" t="s">
        <v>561</v>
      </c>
      <c r="B97" s="21" t="s">
        <v>562</v>
      </c>
      <c r="C97" s="102" t="s">
        <v>119</v>
      </c>
      <c r="D97" s="61">
        <v>3131</v>
      </c>
      <c r="E97" s="6">
        <v>15000</v>
      </c>
      <c r="F97" s="73">
        <v>0</v>
      </c>
      <c r="G97" s="6">
        <v>15000</v>
      </c>
      <c r="H97" s="643"/>
      <c r="I97" s="643"/>
      <c r="J97" s="6"/>
      <c r="K97" s="6">
        <v>15000</v>
      </c>
      <c r="L97" s="644"/>
    </row>
    <row r="98" spans="1:12" ht="31.5" x14ac:dyDescent="0.3">
      <c r="A98" s="227" t="s">
        <v>563</v>
      </c>
      <c r="B98" s="21" t="s">
        <v>564</v>
      </c>
      <c r="C98" s="102" t="s">
        <v>119</v>
      </c>
      <c r="D98" s="61">
        <v>3131</v>
      </c>
      <c r="E98" s="6">
        <v>99000</v>
      </c>
      <c r="F98" s="73">
        <v>0</v>
      </c>
      <c r="G98" s="6">
        <v>69300</v>
      </c>
      <c r="H98" s="643"/>
      <c r="I98" s="643"/>
      <c r="J98" s="6"/>
      <c r="K98" s="6">
        <v>69300</v>
      </c>
      <c r="L98" s="644"/>
    </row>
    <row r="99" spans="1:12" ht="31.5" x14ac:dyDescent="0.3">
      <c r="A99" s="227" t="s">
        <v>565</v>
      </c>
      <c r="B99" s="21" t="s">
        <v>566</v>
      </c>
      <c r="C99" s="102" t="s">
        <v>119</v>
      </c>
      <c r="D99" s="61">
        <v>3131</v>
      </c>
      <c r="E99" s="6">
        <v>85000</v>
      </c>
      <c r="F99" s="73">
        <v>0</v>
      </c>
      <c r="G99" s="6">
        <v>33319</v>
      </c>
      <c r="H99" s="6"/>
      <c r="I99" s="6"/>
      <c r="J99" s="6"/>
      <c r="K99" s="6">
        <v>33319</v>
      </c>
      <c r="L99" s="1"/>
    </row>
    <row r="100" spans="1:12" ht="31.5" x14ac:dyDescent="0.3">
      <c r="A100" s="227" t="s">
        <v>567</v>
      </c>
      <c r="B100" s="21" t="s">
        <v>568</v>
      </c>
      <c r="C100" s="102" t="s">
        <v>119</v>
      </c>
      <c r="D100" s="61">
        <v>3131</v>
      </c>
      <c r="E100" s="6">
        <v>98086</v>
      </c>
      <c r="F100" s="73">
        <v>0</v>
      </c>
      <c r="G100" s="6">
        <v>98086</v>
      </c>
      <c r="H100" s="643"/>
      <c r="I100" s="643"/>
      <c r="J100" s="6"/>
      <c r="K100" s="6">
        <v>98086</v>
      </c>
      <c r="L100" s="644"/>
    </row>
    <row r="101" spans="1:12" ht="31.5" x14ac:dyDescent="0.3">
      <c r="A101" s="227" t="s">
        <v>569</v>
      </c>
      <c r="B101" s="21" t="s">
        <v>570</v>
      </c>
      <c r="C101" s="102" t="s">
        <v>119</v>
      </c>
      <c r="D101" s="61">
        <v>3131</v>
      </c>
      <c r="E101" s="6">
        <v>246000</v>
      </c>
      <c r="F101" s="73">
        <v>0</v>
      </c>
      <c r="G101" s="6">
        <v>20000</v>
      </c>
      <c r="H101" s="643"/>
      <c r="I101" s="643"/>
      <c r="J101" s="6"/>
      <c r="K101" s="6">
        <v>20000</v>
      </c>
      <c r="L101" s="644"/>
    </row>
    <row r="102" spans="1:12" ht="31.5" x14ac:dyDescent="0.3">
      <c r="A102" s="227" t="s">
        <v>571</v>
      </c>
      <c r="B102" s="21" t="s">
        <v>572</v>
      </c>
      <c r="C102" s="102" t="s">
        <v>119</v>
      </c>
      <c r="D102" s="61">
        <v>3131</v>
      </c>
      <c r="E102" s="6">
        <v>36000</v>
      </c>
      <c r="F102" s="73">
        <v>0</v>
      </c>
      <c r="G102" s="6">
        <v>25000</v>
      </c>
      <c r="H102" s="643"/>
      <c r="I102" s="643"/>
      <c r="J102" s="6"/>
      <c r="K102" s="6">
        <v>25000</v>
      </c>
      <c r="L102" s="644"/>
    </row>
    <row r="103" spans="1:12" ht="31.5" x14ac:dyDescent="0.3">
      <c r="A103" s="227" t="s">
        <v>573</v>
      </c>
      <c r="B103" s="21" t="s">
        <v>574</v>
      </c>
      <c r="C103" s="102" t="s">
        <v>119</v>
      </c>
      <c r="D103" s="61">
        <v>3131</v>
      </c>
      <c r="E103" s="6">
        <v>400000</v>
      </c>
      <c r="F103" s="73">
        <v>0</v>
      </c>
      <c r="G103" s="6">
        <v>141500</v>
      </c>
      <c r="H103" s="643"/>
      <c r="I103" s="643"/>
      <c r="J103" s="6"/>
      <c r="K103" s="6">
        <v>141500</v>
      </c>
      <c r="L103" s="644"/>
    </row>
    <row r="104" spans="1:12" ht="31.5" x14ac:dyDescent="0.3">
      <c r="A104" s="227" t="s">
        <v>575</v>
      </c>
      <c r="B104" s="21" t="s">
        <v>576</v>
      </c>
      <c r="C104" s="102" t="s">
        <v>119</v>
      </c>
      <c r="D104" s="61">
        <v>3131</v>
      </c>
      <c r="E104" s="6">
        <v>475000</v>
      </c>
      <c r="F104" s="73">
        <v>0</v>
      </c>
      <c r="G104" s="6">
        <v>51500</v>
      </c>
      <c r="H104" s="643"/>
      <c r="I104" s="643"/>
      <c r="J104" s="6"/>
      <c r="K104" s="6">
        <v>51500</v>
      </c>
      <c r="L104" s="644"/>
    </row>
    <row r="105" spans="1:12" ht="31.5" x14ac:dyDescent="0.3">
      <c r="A105" s="227" t="s">
        <v>577</v>
      </c>
      <c r="B105" s="21" t="s">
        <v>320</v>
      </c>
      <c r="C105" s="102" t="s">
        <v>119</v>
      </c>
      <c r="D105" s="61">
        <v>3131</v>
      </c>
      <c r="E105" s="6">
        <v>245800</v>
      </c>
      <c r="F105" s="73">
        <v>0</v>
      </c>
      <c r="G105" s="6">
        <v>167703</v>
      </c>
      <c r="H105" s="643"/>
      <c r="I105" s="643"/>
      <c r="J105" s="6"/>
      <c r="K105" s="6">
        <v>167703</v>
      </c>
      <c r="L105" s="644"/>
    </row>
    <row r="106" spans="1:12" ht="31.5" x14ac:dyDescent="0.3">
      <c r="A106" s="227" t="s">
        <v>578</v>
      </c>
      <c r="B106" s="21" t="s">
        <v>321</v>
      </c>
      <c r="C106" s="102" t="s">
        <v>119</v>
      </c>
      <c r="D106" s="61">
        <v>3131</v>
      </c>
      <c r="E106" s="6">
        <v>197150</v>
      </c>
      <c r="F106" s="73">
        <v>0</v>
      </c>
      <c r="G106" s="6">
        <v>122555</v>
      </c>
      <c r="H106" s="643"/>
      <c r="I106" s="643"/>
      <c r="J106" s="6"/>
      <c r="K106" s="6">
        <v>122555</v>
      </c>
      <c r="L106" s="644"/>
    </row>
    <row r="107" spans="1:12" ht="31.5" x14ac:dyDescent="0.3">
      <c r="A107" s="227" t="s">
        <v>579</v>
      </c>
      <c r="B107" s="21" t="s">
        <v>322</v>
      </c>
      <c r="C107" s="102" t="s">
        <v>119</v>
      </c>
      <c r="D107" s="61">
        <v>3131</v>
      </c>
      <c r="E107" s="6">
        <v>165000</v>
      </c>
      <c r="F107" s="73">
        <v>0</v>
      </c>
      <c r="G107" s="6">
        <v>82500</v>
      </c>
      <c r="H107" s="643"/>
      <c r="I107" s="643"/>
      <c r="J107" s="6"/>
      <c r="K107" s="6">
        <v>82500</v>
      </c>
      <c r="L107" s="644"/>
    </row>
    <row r="108" spans="1:12" ht="31.5" x14ac:dyDescent="0.3">
      <c r="A108" s="227" t="s">
        <v>580</v>
      </c>
      <c r="B108" s="21" t="s">
        <v>323</v>
      </c>
      <c r="C108" s="102" t="s">
        <v>119</v>
      </c>
      <c r="D108" s="61">
        <v>3131</v>
      </c>
      <c r="E108" s="6">
        <v>57500</v>
      </c>
      <c r="F108" s="73">
        <v>0</v>
      </c>
      <c r="G108" s="6">
        <v>35108</v>
      </c>
      <c r="H108" s="643"/>
      <c r="I108" s="643"/>
      <c r="J108" s="6"/>
      <c r="K108" s="6">
        <v>35108</v>
      </c>
      <c r="L108" s="644"/>
    </row>
    <row r="109" spans="1:12" ht="31.5" x14ac:dyDescent="0.3">
      <c r="A109" s="227" t="s">
        <v>581</v>
      </c>
      <c r="B109" s="21" t="s">
        <v>324</v>
      </c>
      <c r="C109" s="102" t="s">
        <v>119</v>
      </c>
      <c r="D109" s="61">
        <v>3131</v>
      </c>
      <c r="E109" s="6">
        <v>23900</v>
      </c>
      <c r="F109" s="73">
        <v>0</v>
      </c>
      <c r="G109" s="6">
        <v>8962</v>
      </c>
      <c r="H109" s="643"/>
      <c r="I109" s="643"/>
      <c r="J109" s="6"/>
      <c r="K109" s="6">
        <v>8962</v>
      </c>
      <c r="L109" s="644"/>
    </row>
    <row r="110" spans="1:12" ht="31.5" x14ac:dyDescent="0.3">
      <c r="A110" s="227" t="s">
        <v>582</v>
      </c>
      <c r="B110" s="21" t="s">
        <v>583</v>
      </c>
      <c r="C110" s="102" t="s">
        <v>119</v>
      </c>
      <c r="D110" s="61">
        <v>3131</v>
      </c>
      <c r="E110" s="6">
        <v>6414</v>
      </c>
      <c r="F110" s="73">
        <v>0</v>
      </c>
      <c r="G110" s="6">
        <v>6414</v>
      </c>
      <c r="H110" s="643"/>
      <c r="I110" s="643"/>
      <c r="J110" s="6"/>
      <c r="K110" s="6">
        <v>6414</v>
      </c>
      <c r="L110" s="644"/>
    </row>
    <row r="111" spans="1:12" ht="31.5" x14ac:dyDescent="0.3">
      <c r="A111" s="227" t="s">
        <v>584</v>
      </c>
      <c r="B111" s="21" t="s">
        <v>325</v>
      </c>
      <c r="C111" s="102" t="s">
        <v>119</v>
      </c>
      <c r="D111" s="61">
        <v>3131</v>
      </c>
      <c r="E111" s="6">
        <v>102000</v>
      </c>
      <c r="F111" s="73">
        <v>0</v>
      </c>
      <c r="G111" s="6">
        <v>67500</v>
      </c>
      <c r="H111" s="643"/>
      <c r="I111" s="643"/>
      <c r="J111" s="6"/>
      <c r="K111" s="6">
        <v>67500</v>
      </c>
      <c r="L111" s="644"/>
    </row>
    <row r="112" spans="1:12" ht="31.5" x14ac:dyDescent="0.3">
      <c r="A112" s="227" t="s">
        <v>585</v>
      </c>
      <c r="B112" s="21" t="s">
        <v>650</v>
      </c>
      <c r="C112" s="102" t="s">
        <v>119</v>
      </c>
      <c r="D112" s="61">
        <v>3131</v>
      </c>
      <c r="E112" s="6">
        <v>122500</v>
      </c>
      <c r="F112" s="73">
        <v>0</v>
      </c>
      <c r="G112" s="6">
        <v>82703</v>
      </c>
      <c r="H112" s="643"/>
      <c r="I112" s="643"/>
      <c r="J112" s="6"/>
      <c r="K112" s="6">
        <v>82703</v>
      </c>
      <c r="L112" s="644"/>
    </row>
    <row r="113" spans="1:13" ht="31.5" x14ac:dyDescent="0.3">
      <c r="A113" s="227" t="s">
        <v>586</v>
      </c>
      <c r="B113" s="21" t="s">
        <v>587</v>
      </c>
      <c r="C113" s="102" t="s">
        <v>119</v>
      </c>
      <c r="D113" s="61">
        <v>3131</v>
      </c>
      <c r="E113" s="6">
        <v>27600</v>
      </c>
      <c r="F113" s="73">
        <v>0</v>
      </c>
      <c r="G113" s="6">
        <v>18407</v>
      </c>
      <c r="H113" s="643"/>
      <c r="I113" s="643"/>
      <c r="J113" s="6"/>
      <c r="K113" s="6">
        <v>18407</v>
      </c>
      <c r="L113" s="644"/>
    </row>
    <row r="114" spans="1:13" ht="31.5" x14ac:dyDescent="0.3">
      <c r="A114" s="227" t="s">
        <v>588</v>
      </c>
      <c r="B114" s="21" t="s">
        <v>589</v>
      </c>
      <c r="C114" s="102" t="s">
        <v>119</v>
      </c>
      <c r="D114" s="61">
        <v>3131</v>
      </c>
      <c r="E114" s="6">
        <v>35000</v>
      </c>
      <c r="F114" s="73">
        <v>0</v>
      </c>
      <c r="G114" s="6">
        <v>35000</v>
      </c>
      <c r="H114" s="643"/>
      <c r="I114" s="643"/>
      <c r="J114" s="6"/>
      <c r="K114" s="6">
        <v>35000</v>
      </c>
      <c r="L114" s="644"/>
    </row>
    <row r="115" spans="1:13" ht="31.5" x14ac:dyDescent="0.3">
      <c r="A115" s="227" t="s">
        <v>590</v>
      </c>
      <c r="B115" s="21" t="s">
        <v>591</v>
      </c>
      <c r="C115" s="102" t="s">
        <v>119</v>
      </c>
      <c r="D115" s="61">
        <v>3131</v>
      </c>
      <c r="E115" s="6">
        <v>42000</v>
      </c>
      <c r="F115" s="73">
        <v>0</v>
      </c>
      <c r="G115" s="6">
        <v>42000</v>
      </c>
      <c r="H115" s="643"/>
      <c r="I115" s="643"/>
      <c r="J115" s="6"/>
      <c r="K115" s="6">
        <v>42000</v>
      </c>
      <c r="L115" s="644"/>
    </row>
    <row r="116" spans="1:13" ht="31.5" x14ac:dyDescent="0.3">
      <c r="A116" s="227" t="s">
        <v>592</v>
      </c>
      <c r="B116" s="21" t="s">
        <v>593</v>
      </c>
      <c r="C116" s="102" t="s">
        <v>119</v>
      </c>
      <c r="D116" s="61">
        <v>3131</v>
      </c>
      <c r="E116" s="6">
        <v>21000</v>
      </c>
      <c r="F116" s="73">
        <v>0</v>
      </c>
      <c r="G116" s="6">
        <v>21000</v>
      </c>
      <c r="H116" s="643"/>
      <c r="I116" s="643"/>
      <c r="J116" s="6"/>
      <c r="K116" s="6">
        <v>21000</v>
      </c>
      <c r="L116" s="644"/>
    </row>
    <row r="117" spans="1:13" ht="34.5" customHeight="1" x14ac:dyDescent="0.3">
      <c r="A117" s="227" t="s">
        <v>594</v>
      </c>
      <c r="B117" s="21" t="s">
        <v>595</v>
      </c>
      <c r="C117" s="102" t="s">
        <v>119</v>
      </c>
      <c r="D117" s="61">
        <v>3131</v>
      </c>
      <c r="E117" s="6">
        <v>101283</v>
      </c>
      <c r="F117" s="73">
        <v>0</v>
      </c>
      <c r="G117" s="6">
        <v>101000</v>
      </c>
      <c r="H117" s="6"/>
      <c r="I117" s="6"/>
      <c r="J117" s="6"/>
      <c r="K117" s="6">
        <v>101000</v>
      </c>
      <c r="L117" s="1"/>
    </row>
    <row r="118" spans="1:13" ht="31.5" x14ac:dyDescent="0.3">
      <c r="A118" s="227" t="s">
        <v>596</v>
      </c>
      <c r="B118" s="21" t="s">
        <v>597</v>
      </c>
      <c r="C118" s="102" t="s">
        <v>119</v>
      </c>
      <c r="D118" s="61">
        <v>3131</v>
      </c>
      <c r="E118" s="6">
        <v>490970</v>
      </c>
      <c r="F118" s="73">
        <v>0</v>
      </c>
      <c r="G118" s="6">
        <v>253522</v>
      </c>
      <c r="H118" s="643"/>
      <c r="I118" s="643"/>
      <c r="J118" s="6"/>
      <c r="K118" s="6">
        <v>253522</v>
      </c>
      <c r="L118" s="644"/>
    </row>
    <row r="119" spans="1:13" ht="31.5" x14ac:dyDescent="0.3">
      <c r="A119" s="227" t="s">
        <v>598</v>
      </c>
      <c r="B119" s="21" t="s">
        <v>326</v>
      </c>
      <c r="C119" s="102" t="s">
        <v>119</v>
      </c>
      <c r="D119" s="61">
        <v>3131</v>
      </c>
      <c r="E119" s="6">
        <v>152966</v>
      </c>
      <c r="F119" s="73">
        <v>0</v>
      </c>
      <c r="G119" s="6">
        <v>34627</v>
      </c>
      <c r="H119" s="643"/>
      <c r="I119" s="643"/>
      <c r="J119" s="6"/>
      <c r="K119" s="6">
        <v>34627</v>
      </c>
      <c r="L119" s="644"/>
    </row>
    <row r="120" spans="1:13" ht="39" customHeight="1" x14ac:dyDescent="0.3">
      <c r="A120" s="227" t="s">
        <v>599</v>
      </c>
      <c r="B120" s="21" t="s">
        <v>600</v>
      </c>
      <c r="C120" s="102" t="s">
        <v>119</v>
      </c>
      <c r="D120" s="61">
        <v>3131</v>
      </c>
      <c r="E120" s="6">
        <v>123389</v>
      </c>
      <c r="F120" s="73">
        <v>0</v>
      </c>
      <c r="G120" s="6">
        <v>37000</v>
      </c>
      <c r="H120" s="643"/>
      <c r="I120" s="643"/>
      <c r="J120" s="6"/>
      <c r="K120" s="6">
        <v>37000</v>
      </c>
      <c r="L120" s="644"/>
      <c r="M120" s="282" t="e">
        <f>SUM(#REF!)</f>
        <v>#REF!</v>
      </c>
    </row>
    <row r="121" spans="1:13" ht="33" customHeight="1" x14ac:dyDescent="0.3">
      <c r="A121" s="227" t="s">
        <v>327</v>
      </c>
      <c r="B121" s="21" t="s">
        <v>328</v>
      </c>
      <c r="C121" s="102" t="s">
        <v>119</v>
      </c>
      <c r="D121" s="61">
        <v>3131</v>
      </c>
      <c r="E121" s="6">
        <v>14883.56</v>
      </c>
      <c r="F121" s="73">
        <v>0</v>
      </c>
      <c r="G121" s="6">
        <v>14883.56</v>
      </c>
      <c r="H121" s="643"/>
      <c r="I121" s="643"/>
      <c r="J121" s="6"/>
      <c r="K121" s="6">
        <v>14883.56</v>
      </c>
      <c r="L121" s="644"/>
    </row>
    <row r="122" spans="1:13" ht="39.75" customHeight="1" x14ac:dyDescent="0.3">
      <c r="A122" s="227"/>
      <c r="B122" s="332" t="s">
        <v>74</v>
      </c>
      <c r="C122" s="710"/>
      <c r="D122" s="711"/>
      <c r="E122" s="4">
        <f>SUM(E16:E121)</f>
        <v>17411555.309999999</v>
      </c>
      <c r="F122" s="235"/>
      <c r="G122" s="4">
        <f>SUM(G16:G121)</f>
        <v>10384611.690000001</v>
      </c>
      <c r="H122" s="4">
        <f>SUM(H16:H121)</f>
        <v>274430</v>
      </c>
      <c r="I122" s="4">
        <f>SUM(I17:I121)</f>
        <v>1928564.2</v>
      </c>
      <c r="J122" s="4">
        <f>SUM(J17:J121)</f>
        <v>3582275.1999999997</v>
      </c>
      <c r="K122" s="4">
        <f>SUM(K17:K121)</f>
        <v>4599342.29</v>
      </c>
      <c r="L122" s="644"/>
      <c r="M122" s="282" t="e">
        <f>SUM(#REF!)</f>
        <v>#REF!</v>
      </c>
    </row>
    <row r="123" spans="1:13" x14ac:dyDescent="0.3">
      <c r="A123" s="227"/>
      <c r="B123" s="332" t="s">
        <v>233</v>
      </c>
      <c r="C123" s="102"/>
      <c r="D123" s="3"/>
      <c r="E123" s="6"/>
      <c r="F123" s="73"/>
      <c r="G123" s="367" t="s">
        <v>73</v>
      </c>
      <c r="H123" s="362" t="s">
        <v>73</v>
      </c>
      <c r="I123" s="362" t="s">
        <v>73</v>
      </c>
      <c r="J123" s="362" t="s">
        <v>73</v>
      </c>
      <c r="K123" s="362" t="s">
        <v>73</v>
      </c>
      <c r="L123" s="363"/>
    </row>
    <row r="124" spans="1:13" ht="31.5" x14ac:dyDescent="0.3">
      <c r="A124" s="227" t="s">
        <v>118</v>
      </c>
      <c r="B124" s="21" t="s">
        <v>450</v>
      </c>
      <c r="C124" s="102" t="s">
        <v>119</v>
      </c>
      <c r="D124" s="3">
        <v>3131</v>
      </c>
      <c r="E124" s="6">
        <v>283268</v>
      </c>
      <c r="F124" s="6">
        <v>0</v>
      </c>
      <c r="G124" s="6">
        <v>43900</v>
      </c>
      <c r="H124" s="362">
        <v>43900</v>
      </c>
      <c r="I124" s="368" t="s">
        <v>73</v>
      </c>
      <c r="J124" s="368"/>
      <c r="K124" s="6" t="s">
        <v>73</v>
      </c>
      <c r="L124" s="18"/>
    </row>
    <row r="125" spans="1:13" ht="31.5" x14ac:dyDescent="0.3">
      <c r="A125" s="227" t="s">
        <v>120</v>
      </c>
      <c r="B125" s="21" t="s">
        <v>451</v>
      </c>
      <c r="C125" s="102" t="s">
        <v>119</v>
      </c>
      <c r="D125" s="3">
        <v>3131</v>
      </c>
      <c r="E125" s="6">
        <v>20500</v>
      </c>
      <c r="F125" s="6">
        <v>0</v>
      </c>
      <c r="G125" s="6">
        <v>20500</v>
      </c>
      <c r="H125" s="362">
        <v>20500</v>
      </c>
      <c r="I125" s="368" t="s">
        <v>73</v>
      </c>
      <c r="J125" s="368"/>
      <c r="K125" s="6"/>
      <c r="L125" s="18"/>
    </row>
    <row r="126" spans="1:13" ht="31.5" x14ac:dyDescent="0.3">
      <c r="A126" s="227" t="s">
        <v>121</v>
      </c>
      <c r="B126" s="21" t="s">
        <v>452</v>
      </c>
      <c r="C126" s="102" t="s">
        <v>119</v>
      </c>
      <c r="D126" s="3">
        <v>3131</v>
      </c>
      <c r="E126" s="6">
        <v>53100</v>
      </c>
      <c r="F126" s="6">
        <v>0</v>
      </c>
      <c r="G126" s="6">
        <v>53100</v>
      </c>
      <c r="H126" s="362">
        <v>53100</v>
      </c>
      <c r="I126" s="368" t="s">
        <v>73</v>
      </c>
      <c r="J126" s="368"/>
      <c r="K126" s="6"/>
      <c r="L126" s="18"/>
    </row>
    <row r="127" spans="1:13" ht="31.5" x14ac:dyDescent="0.3">
      <c r="A127" s="227" t="s">
        <v>123</v>
      </c>
      <c r="B127" s="21" t="s">
        <v>453</v>
      </c>
      <c r="C127" s="102" t="s">
        <v>119</v>
      </c>
      <c r="D127" s="3">
        <v>3131</v>
      </c>
      <c r="E127" s="6">
        <v>7600</v>
      </c>
      <c r="F127" s="73">
        <v>0</v>
      </c>
      <c r="G127" s="6">
        <v>7600</v>
      </c>
      <c r="H127" s="369">
        <v>7600</v>
      </c>
      <c r="I127" s="368" t="s">
        <v>73</v>
      </c>
      <c r="J127" s="368"/>
      <c r="K127" s="6"/>
      <c r="L127" s="18"/>
    </row>
    <row r="128" spans="1:13" ht="31.5" x14ac:dyDescent="0.3">
      <c r="A128" s="227" t="s">
        <v>124</v>
      </c>
      <c r="B128" s="21" t="s">
        <v>454</v>
      </c>
      <c r="C128" s="102" t="s">
        <v>119</v>
      </c>
      <c r="D128" s="3">
        <v>3131</v>
      </c>
      <c r="E128" s="369">
        <v>42000</v>
      </c>
      <c r="F128" s="73">
        <v>0</v>
      </c>
      <c r="G128" s="73">
        <v>163311.20000000001</v>
      </c>
      <c r="H128" s="369" t="s">
        <v>73</v>
      </c>
      <c r="I128" s="369">
        <v>41439.199999999997</v>
      </c>
      <c r="J128" s="368"/>
      <c r="K128" s="6">
        <v>121872</v>
      </c>
      <c r="L128" s="702" t="s">
        <v>73</v>
      </c>
    </row>
    <row r="129" spans="1:14" ht="31.5" x14ac:dyDescent="0.3">
      <c r="A129" s="227" t="s">
        <v>206</v>
      </c>
      <c r="B129" s="21" t="s">
        <v>346</v>
      </c>
      <c r="C129" s="102" t="s">
        <v>119</v>
      </c>
      <c r="D129" s="3">
        <v>3131</v>
      </c>
      <c r="E129" s="369">
        <v>18000</v>
      </c>
      <c r="F129" s="73">
        <v>0</v>
      </c>
      <c r="G129" s="73">
        <v>18000</v>
      </c>
      <c r="H129" s="369"/>
      <c r="I129" s="369"/>
      <c r="J129" s="369">
        <v>17968</v>
      </c>
      <c r="K129" s="369">
        <v>32</v>
      </c>
      <c r="L129" s="702" t="s">
        <v>73</v>
      </c>
    </row>
    <row r="130" spans="1:14" ht="31.5" x14ac:dyDescent="0.3">
      <c r="A130" s="227" t="s">
        <v>207</v>
      </c>
      <c r="B130" s="21" t="s">
        <v>455</v>
      </c>
      <c r="C130" s="102" t="s">
        <v>119</v>
      </c>
      <c r="D130" s="3">
        <v>3131</v>
      </c>
      <c r="E130" s="369">
        <v>23000</v>
      </c>
      <c r="F130" s="73">
        <v>0</v>
      </c>
      <c r="G130" s="73">
        <v>22550</v>
      </c>
      <c r="H130" s="369"/>
      <c r="I130" s="369"/>
      <c r="J130" s="369">
        <v>5034</v>
      </c>
      <c r="K130" s="369">
        <v>17516</v>
      </c>
      <c r="L130" s="702" t="s">
        <v>73</v>
      </c>
      <c r="M130" s="393" t="s">
        <v>73</v>
      </c>
    </row>
    <row r="131" spans="1:14" ht="31.5" x14ac:dyDescent="0.3">
      <c r="A131" s="227" t="s">
        <v>209</v>
      </c>
      <c r="B131" s="21" t="s">
        <v>456</v>
      </c>
      <c r="C131" s="102" t="s">
        <v>119</v>
      </c>
      <c r="D131" s="3">
        <v>3131</v>
      </c>
      <c r="E131" s="369">
        <v>20000</v>
      </c>
      <c r="F131" s="73">
        <v>0</v>
      </c>
      <c r="G131" s="73">
        <v>10753</v>
      </c>
      <c r="H131" s="369"/>
      <c r="I131" s="369">
        <v>239</v>
      </c>
      <c r="J131" s="369">
        <v>10514</v>
      </c>
      <c r="K131" s="369" t="s">
        <v>73</v>
      </c>
      <c r="L131" s="702" t="s">
        <v>73</v>
      </c>
    </row>
    <row r="132" spans="1:14" ht="31.5" x14ac:dyDescent="0.3">
      <c r="A132" s="227" t="s">
        <v>210</v>
      </c>
      <c r="B132" s="21" t="s">
        <v>601</v>
      </c>
      <c r="C132" s="102" t="s">
        <v>119</v>
      </c>
      <c r="D132" s="3">
        <v>3131</v>
      </c>
      <c r="E132" s="369">
        <v>20000</v>
      </c>
      <c r="F132" s="73">
        <v>0</v>
      </c>
      <c r="G132" s="73">
        <v>15305</v>
      </c>
      <c r="H132" s="369"/>
      <c r="I132" s="369">
        <v>339</v>
      </c>
      <c r="J132" s="369">
        <v>14966</v>
      </c>
      <c r="K132" s="6"/>
      <c r="L132" s="702" t="s">
        <v>73</v>
      </c>
    </row>
    <row r="133" spans="1:14" ht="42.75" customHeight="1" x14ac:dyDescent="0.3">
      <c r="A133" s="227" t="s">
        <v>211</v>
      </c>
      <c r="B133" s="21" t="s">
        <v>602</v>
      </c>
      <c r="C133" s="102" t="s">
        <v>119</v>
      </c>
      <c r="D133" s="3">
        <v>3131</v>
      </c>
      <c r="E133" s="369">
        <v>20741</v>
      </c>
      <c r="F133" s="73">
        <v>0</v>
      </c>
      <c r="G133" s="73">
        <v>12700</v>
      </c>
      <c r="H133" s="646"/>
      <c r="I133" s="646"/>
      <c r="J133" s="646"/>
      <c r="K133" s="73">
        <v>12700</v>
      </c>
      <c r="L133" s="18"/>
    </row>
    <row r="134" spans="1:14" ht="34.5" customHeight="1" x14ac:dyDescent="0.3">
      <c r="A134" s="227" t="s">
        <v>212</v>
      </c>
      <c r="B134" s="21" t="s">
        <v>603</v>
      </c>
      <c r="C134" s="102" t="s">
        <v>119</v>
      </c>
      <c r="D134" s="3">
        <v>3131</v>
      </c>
      <c r="E134" s="369">
        <v>35500</v>
      </c>
      <c r="F134" s="73">
        <v>0</v>
      </c>
      <c r="G134" s="73">
        <v>14000</v>
      </c>
      <c r="H134" s="646"/>
      <c r="I134" s="646"/>
      <c r="J134" s="646"/>
      <c r="K134" s="6">
        <v>14000</v>
      </c>
      <c r="L134" s="18"/>
    </row>
    <row r="135" spans="1:14" ht="31.5" x14ac:dyDescent="0.3">
      <c r="A135" s="703" t="s">
        <v>213</v>
      </c>
      <c r="B135" s="21" t="s">
        <v>329</v>
      </c>
      <c r="C135" s="102" t="s">
        <v>119</v>
      </c>
      <c r="D135" s="3">
        <v>3131</v>
      </c>
      <c r="E135" s="369">
        <v>16000</v>
      </c>
      <c r="F135" s="73">
        <v>0</v>
      </c>
      <c r="G135" s="73">
        <v>15800</v>
      </c>
      <c r="H135" s="646"/>
      <c r="I135" s="646"/>
      <c r="J135" s="646"/>
      <c r="K135" s="6">
        <v>15800</v>
      </c>
      <c r="L135" s="18"/>
    </row>
    <row r="136" spans="1:14" x14ac:dyDescent="0.3">
      <c r="A136" s="703"/>
      <c r="B136" s="332" t="s">
        <v>74</v>
      </c>
      <c r="C136" s="102"/>
      <c r="D136" s="3"/>
      <c r="E136" s="370">
        <f>SUM(E124:E135)</f>
        <v>559709</v>
      </c>
      <c r="F136" s="73"/>
      <c r="G136" s="235">
        <f>SUM(G124:G135)</f>
        <v>397519.2</v>
      </c>
      <c r="H136" s="370">
        <f>SUM(H124:H135)</f>
        <v>125100</v>
      </c>
      <c r="I136" s="370">
        <f>SUM(I128:I135)</f>
        <v>42017.2</v>
      </c>
      <c r="J136" s="370">
        <f>SUM(J129:J135)</f>
        <v>48482</v>
      </c>
      <c r="K136" s="4">
        <f>SUM(K128:K135)</f>
        <v>181920</v>
      </c>
      <c r="L136" s="704" t="s">
        <v>73</v>
      </c>
      <c r="M136" s="393" t="s">
        <v>73</v>
      </c>
    </row>
    <row r="137" spans="1:14" x14ac:dyDescent="0.3">
      <c r="A137" s="227"/>
      <c r="B137" s="332" t="s">
        <v>234</v>
      </c>
      <c r="C137" s="102"/>
      <c r="D137" s="3"/>
      <c r="E137" s="6"/>
      <c r="F137" s="73"/>
      <c r="G137" s="6" t="s">
        <v>73</v>
      </c>
      <c r="H137" s="6"/>
      <c r="I137" s="368"/>
      <c r="J137" s="368" t="s">
        <v>73</v>
      </c>
      <c r="K137" s="6" t="s">
        <v>73</v>
      </c>
      <c r="L137" s="18"/>
    </row>
    <row r="138" spans="1:14" ht="31.5" x14ac:dyDescent="0.3">
      <c r="A138" s="227" t="s">
        <v>118</v>
      </c>
      <c r="B138" s="21" t="s">
        <v>604</v>
      </c>
      <c r="C138" s="102" t="s">
        <v>119</v>
      </c>
      <c r="D138" s="3">
        <v>3131</v>
      </c>
      <c r="E138" s="6">
        <v>25463</v>
      </c>
      <c r="F138" s="73">
        <v>0</v>
      </c>
      <c r="G138" s="6">
        <v>25463</v>
      </c>
      <c r="H138" s="6">
        <v>15000</v>
      </c>
      <c r="I138" s="369">
        <v>10000</v>
      </c>
      <c r="J138" s="369">
        <v>463</v>
      </c>
      <c r="K138" s="6" t="s">
        <v>73</v>
      </c>
      <c r="L138" s="18"/>
    </row>
    <row r="139" spans="1:14" ht="31.5" x14ac:dyDescent="0.3">
      <c r="A139" s="227" t="s">
        <v>120</v>
      </c>
      <c r="B139" s="21" t="s">
        <v>605</v>
      </c>
      <c r="C139" s="102" t="s">
        <v>122</v>
      </c>
      <c r="D139" s="3">
        <v>3131</v>
      </c>
      <c r="E139" s="6">
        <v>10041</v>
      </c>
      <c r="F139" s="73">
        <v>0</v>
      </c>
      <c r="G139" s="6">
        <v>10041</v>
      </c>
      <c r="H139" s="6"/>
      <c r="I139" s="210">
        <v>10041</v>
      </c>
      <c r="J139" s="369" t="s">
        <v>53</v>
      </c>
      <c r="K139" s="6" t="s">
        <v>73</v>
      </c>
      <c r="L139" s="18" t="s">
        <v>73</v>
      </c>
    </row>
    <row r="140" spans="1:14" ht="31.5" x14ac:dyDescent="0.3">
      <c r="A140" s="227" t="s">
        <v>121</v>
      </c>
      <c r="B140" s="21" t="s">
        <v>606</v>
      </c>
      <c r="C140" s="102" t="s">
        <v>119</v>
      </c>
      <c r="D140" s="3">
        <v>3131</v>
      </c>
      <c r="E140" s="6">
        <v>18216</v>
      </c>
      <c r="F140" s="73">
        <v>0</v>
      </c>
      <c r="G140" s="6">
        <v>18216</v>
      </c>
      <c r="H140" s="6"/>
      <c r="I140" s="210"/>
      <c r="J140" s="369"/>
      <c r="K140" s="6">
        <v>18216</v>
      </c>
      <c r="L140" s="18"/>
    </row>
    <row r="141" spans="1:14" x14ac:dyDescent="0.3">
      <c r="A141" s="227"/>
      <c r="B141" s="332" t="s">
        <v>74</v>
      </c>
      <c r="C141" s="102"/>
      <c r="D141" s="3"/>
      <c r="E141" s="4">
        <f>E140+E139+E138</f>
        <v>53720</v>
      </c>
      <c r="F141" s="73"/>
      <c r="G141" s="4">
        <f>G140+G139+G138</f>
        <v>53720</v>
      </c>
      <c r="H141" s="4">
        <v>15000</v>
      </c>
      <c r="I141" s="370">
        <f>SUM(I138:I139)</f>
        <v>20041</v>
      </c>
      <c r="J141" s="370">
        <f>SUM(J138:J140)</f>
        <v>463</v>
      </c>
      <c r="K141" s="4">
        <v>18216</v>
      </c>
      <c r="L141" s="705" t="s">
        <v>73</v>
      </c>
      <c r="M141" s="282" t="s">
        <v>73</v>
      </c>
    </row>
    <row r="142" spans="1:14" ht="31.5" x14ac:dyDescent="0.3">
      <c r="A142" s="227"/>
      <c r="B142" s="332" t="s">
        <v>607</v>
      </c>
      <c r="C142" s="102" t="s">
        <v>73</v>
      </c>
      <c r="D142" s="3" t="s">
        <v>73</v>
      </c>
      <c r="E142" s="6"/>
      <c r="F142" s="73"/>
      <c r="G142" s="6" t="s">
        <v>73</v>
      </c>
      <c r="H142" s="6"/>
      <c r="I142" s="368"/>
      <c r="J142" s="368"/>
      <c r="K142" s="6" t="s">
        <v>73</v>
      </c>
      <c r="L142" s="18"/>
    </row>
    <row r="143" spans="1:14" x14ac:dyDescent="0.3">
      <c r="A143" s="227"/>
      <c r="B143" s="332"/>
      <c r="C143" s="102" t="s">
        <v>119</v>
      </c>
      <c r="D143" s="3">
        <v>3131</v>
      </c>
      <c r="E143" s="6"/>
      <c r="F143" s="73"/>
      <c r="G143" s="6">
        <v>145000</v>
      </c>
      <c r="H143" s="6"/>
      <c r="I143" s="368"/>
      <c r="J143" s="369">
        <v>76452.800000000003</v>
      </c>
      <c r="K143" s="6">
        <v>68547.199999999997</v>
      </c>
      <c r="L143" s="702" t="s">
        <v>73</v>
      </c>
      <c r="M143" s="282" t="s">
        <v>73</v>
      </c>
      <c r="N143" s="282">
        <f>SUM(J145:L145)</f>
        <v>175000</v>
      </c>
    </row>
    <row r="144" spans="1:14" x14ac:dyDescent="0.3">
      <c r="A144" s="227"/>
      <c r="B144" s="332"/>
      <c r="C144" s="102" t="s">
        <v>122</v>
      </c>
      <c r="D144" s="3">
        <v>3131</v>
      </c>
      <c r="E144" s="6"/>
      <c r="F144" s="73"/>
      <c r="G144" s="6">
        <v>30000</v>
      </c>
      <c r="H144" s="6"/>
      <c r="I144" s="368"/>
      <c r="J144" s="369">
        <v>10000</v>
      </c>
      <c r="K144" s="6">
        <v>20000</v>
      </c>
      <c r="L144" s="702" t="s">
        <v>73</v>
      </c>
    </row>
    <row r="145" spans="1:12" x14ac:dyDescent="0.3">
      <c r="A145" s="227"/>
      <c r="B145" s="332" t="s">
        <v>74</v>
      </c>
      <c r="C145" s="102"/>
      <c r="D145" s="3"/>
      <c r="E145" s="6" t="s">
        <v>73</v>
      </c>
      <c r="F145" s="73">
        <v>0</v>
      </c>
      <c r="G145" s="4">
        <v>175000</v>
      </c>
      <c r="H145" s="4">
        <v>0</v>
      </c>
      <c r="I145" s="370">
        <v>0</v>
      </c>
      <c r="J145" s="4">
        <v>86452.800000000003</v>
      </c>
      <c r="K145" s="4">
        <v>88547.199999999997</v>
      </c>
      <c r="L145" s="705" t="s">
        <v>73</v>
      </c>
    </row>
    <row r="146" spans="1:12" x14ac:dyDescent="0.3">
      <c r="A146" s="227"/>
      <c r="B146" s="332" t="s">
        <v>608</v>
      </c>
      <c r="C146" s="102" t="s">
        <v>119</v>
      </c>
      <c r="D146" s="3">
        <v>3131</v>
      </c>
      <c r="E146" s="6" t="s">
        <v>73</v>
      </c>
      <c r="F146" s="73" t="s">
        <v>73</v>
      </c>
      <c r="G146" s="4" t="s">
        <v>73</v>
      </c>
      <c r="H146" s="6"/>
      <c r="I146" s="368"/>
      <c r="J146" s="4" t="s">
        <v>73</v>
      </c>
      <c r="K146" s="6" t="s">
        <v>73</v>
      </c>
      <c r="L146" s="18"/>
    </row>
    <row r="147" spans="1:12" x14ac:dyDescent="0.3">
      <c r="A147" s="227"/>
      <c r="B147" s="332" t="s">
        <v>74</v>
      </c>
      <c r="C147" s="102"/>
      <c r="D147" s="3"/>
      <c r="E147" s="6"/>
      <c r="F147" s="73">
        <v>0</v>
      </c>
      <c r="G147" s="4">
        <v>101000</v>
      </c>
      <c r="H147" s="4">
        <v>0</v>
      </c>
      <c r="I147" s="370">
        <v>0</v>
      </c>
      <c r="J147" s="4">
        <v>101000</v>
      </c>
      <c r="K147" s="4">
        <v>0</v>
      </c>
      <c r="L147" s="18"/>
    </row>
    <row r="148" spans="1:12" x14ac:dyDescent="0.3">
      <c r="A148" s="227"/>
      <c r="B148" s="332" t="s">
        <v>459</v>
      </c>
      <c r="C148" s="102"/>
      <c r="D148" s="3"/>
      <c r="E148" s="6"/>
      <c r="F148" s="73"/>
      <c r="G148" s="4" t="s">
        <v>73</v>
      </c>
      <c r="H148" s="6"/>
      <c r="I148" s="368"/>
      <c r="J148" s="4"/>
      <c r="K148" s="6"/>
      <c r="L148" s="18"/>
    </row>
    <row r="149" spans="1:12" ht="47.25" x14ac:dyDescent="0.3">
      <c r="A149" s="227" t="s">
        <v>118</v>
      </c>
      <c r="B149" s="21" t="s">
        <v>609</v>
      </c>
      <c r="C149" s="102" t="s">
        <v>122</v>
      </c>
      <c r="D149" s="3">
        <v>3131</v>
      </c>
      <c r="E149" s="6">
        <v>33242</v>
      </c>
      <c r="F149" s="73">
        <v>0</v>
      </c>
      <c r="G149" s="6">
        <v>19945.2</v>
      </c>
      <c r="H149" s="6"/>
      <c r="I149" s="368"/>
      <c r="J149" s="6">
        <v>19945.2</v>
      </c>
      <c r="K149" s="6"/>
      <c r="L149" s="18"/>
    </row>
    <row r="150" spans="1:12" ht="47.25" x14ac:dyDescent="0.3">
      <c r="A150" s="227" t="s">
        <v>120</v>
      </c>
      <c r="B150" s="21" t="s">
        <v>610</v>
      </c>
      <c r="C150" s="102" t="s">
        <v>122</v>
      </c>
      <c r="D150" s="3">
        <v>3131</v>
      </c>
      <c r="E150" s="6">
        <v>36429</v>
      </c>
      <c r="F150" s="73">
        <v>0</v>
      </c>
      <c r="G150" s="6">
        <v>21857.4</v>
      </c>
      <c r="H150" s="6"/>
      <c r="I150" s="368"/>
      <c r="J150" s="6">
        <v>21857.4</v>
      </c>
      <c r="K150" s="6"/>
      <c r="L150" s="18"/>
    </row>
    <row r="151" spans="1:12" ht="47.25" x14ac:dyDescent="0.3">
      <c r="A151" s="227" t="s">
        <v>121</v>
      </c>
      <c r="B151" s="21" t="s">
        <v>611</v>
      </c>
      <c r="C151" s="102" t="s">
        <v>122</v>
      </c>
      <c r="D151" s="3">
        <v>3131</v>
      </c>
      <c r="E151" s="6">
        <v>6492</v>
      </c>
      <c r="F151" s="73">
        <v>0</v>
      </c>
      <c r="G151" s="6">
        <v>3895.2</v>
      </c>
      <c r="H151" s="6"/>
      <c r="I151" s="368"/>
      <c r="J151" s="6">
        <v>3895.2</v>
      </c>
      <c r="K151" s="6"/>
      <c r="L151" s="18"/>
    </row>
    <row r="152" spans="1:12" ht="47.25" x14ac:dyDescent="0.3">
      <c r="A152" s="227" t="s">
        <v>123</v>
      </c>
      <c r="B152" s="21" t="s">
        <v>330</v>
      </c>
      <c r="C152" s="102" t="s">
        <v>122</v>
      </c>
      <c r="D152" s="3">
        <v>3131</v>
      </c>
      <c r="E152" s="6">
        <v>9412</v>
      </c>
      <c r="F152" s="73">
        <v>0</v>
      </c>
      <c r="G152" s="6">
        <v>5647.2</v>
      </c>
      <c r="H152" s="6"/>
      <c r="I152" s="368"/>
      <c r="J152" s="6">
        <v>5647.2</v>
      </c>
      <c r="K152" s="6"/>
      <c r="L152" s="18"/>
    </row>
    <row r="153" spans="1:12" x14ac:dyDescent="0.3">
      <c r="A153" s="227"/>
      <c r="B153" s="371" t="s">
        <v>74</v>
      </c>
      <c r="C153" s="102"/>
      <c r="D153" s="3"/>
      <c r="E153" s="4">
        <f>SUM(E149:E152)</f>
        <v>85575</v>
      </c>
      <c r="F153" s="73"/>
      <c r="G153" s="4">
        <f>SUM(G149:G152)</f>
        <v>51345</v>
      </c>
      <c r="H153" s="4">
        <v>0</v>
      </c>
      <c r="I153" s="370">
        <v>0</v>
      </c>
      <c r="J153" s="4">
        <f>SUM(J149:J152)</f>
        <v>51345</v>
      </c>
      <c r="K153" s="4">
        <v>0</v>
      </c>
      <c r="L153" s="18"/>
    </row>
    <row r="154" spans="1:12" x14ac:dyDescent="0.3">
      <c r="A154" s="227" t="s">
        <v>73</v>
      </c>
      <c r="B154" s="332" t="s">
        <v>125</v>
      </c>
      <c r="C154" s="102"/>
      <c r="D154" s="3"/>
      <c r="E154" s="6"/>
      <c r="F154" s="73"/>
      <c r="G154" s="6" t="s">
        <v>73</v>
      </c>
      <c r="H154" s="6"/>
      <c r="I154" s="368"/>
      <c r="J154" s="368"/>
      <c r="K154" s="6" t="s">
        <v>73</v>
      </c>
      <c r="L154" s="18"/>
    </row>
    <row r="155" spans="1:12" x14ac:dyDescent="0.3">
      <c r="A155" s="227" t="s">
        <v>118</v>
      </c>
      <c r="B155" s="21" t="s">
        <v>460</v>
      </c>
      <c r="C155" s="102" t="s">
        <v>119</v>
      </c>
      <c r="D155" s="3">
        <v>3131</v>
      </c>
      <c r="E155" s="6">
        <v>42398</v>
      </c>
      <c r="F155" s="73">
        <v>0</v>
      </c>
      <c r="G155" s="6">
        <v>33918.400000000001</v>
      </c>
      <c r="H155" s="6"/>
      <c r="I155" s="6">
        <v>33918.400000000001</v>
      </c>
      <c r="J155" s="368"/>
      <c r="K155" s="6"/>
      <c r="L155" s="3"/>
    </row>
    <row r="156" spans="1:12" x14ac:dyDescent="0.3">
      <c r="A156" s="227" t="s">
        <v>120</v>
      </c>
      <c r="B156" s="21" t="s">
        <v>612</v>
      </c>
      <c r="C156" s="102" t="s">
        <v>119</v>
      </c>
      <c r="D156" s="3">
        <v>3131</v>
      </c>
      <c r="E156" s="6">
        <v>40500</v>
      </c>
      <c r="F156" s="73">
        <v>0</v>
      </c>
      <c r="G156" s="6">
        <v>32400</v>
      </c>
      <c r="H156" s="6"/>
      <c r="I156" s="6">
        <v>32400</v>
      </c>
      <c r="J156" s="368"/>
      <c r="K156" s="6"/>
      <c r="L156" s="3"/>
    </row>
    <row r="157" spans="1:12" x14ac:dyDescent="0.3">
      <c r="A157" s="227" t="s">
        <v>121</v>
      </c>
      <c r="B157" s="21" t="s">
        <v>347</v>
      </c>
      <c r="C157" s="102" t="s">
        <v>119</v>
      </c>
      <c r="D157" s="3">
        <v>3131</v>
      </c>
      <c r="E157" s="6">
        <v>34984</v>
      </c>
      <c r="F157" s="73">
        <v>0</v>
      </c>
      <c r="G157" s="6">
        <v>27987.200000000001</v>
      </c>
      <c r="H157" s="6"/>
      <c r="I157" s="6">
        <v>27987.200000000001</v>
      </c>
      <c r="J157" s="368"/>
      <c r="K157" s="6"/>
      <c r="L157" s="3"/>
    </row>
    <row r="158" spans="1:12" x14ac:dyDescent="0.3">
      <c r="A158" s="227" t="s">
        <v>123</v>
      </c>
      <c r="B158" s="21" t="s">
        <v>461</v>
      </c>
      <c r="C158" s="102" t="s">
        <v>119</v>
      </c>
      <c r="D158" s="3">
        <v>3131</v>
      </c>
      <c r="E158" s="6">
        <v>45922</v>
      </c>
      <c r="F158" s="73">
        <v>0</v>
      </c>
      <c r="G158" s="6">
        <v>36737.599999999999</v>
      </c>
      <c r="H158" s="6"/>
      <c r="I158" s="6">
        <v>36737.599999999999</v>
      </c>
      <c r="J158" s="368"/>
      <c r="K158" s="6"/>
      <c r="L158" s="3"/>
    </row>
    <row r="159" spans="1:12" x14ac:dyDescent="0.3">
      <c r="A159" s="227" t="s">
        <v>124</v>
      </c>
      <c r="B159" s="21" t="s">
        <v>462</v>
      </c>
      <c r="C159" s="102" t="s">
        <v>119</v>
      </c>
      <c r="D159" s="3">
        <v>3131</v>
      </c>
      <c r="E159" s="6">
        <v>58760</v>
      </c>
      <c r="F159" s="73">
        <v>0</v>
      </c>
      <c r="G159" s="6">
        <v>47008</v>
      </c>
      <c r="H159" s="6"/>
      <c r="I159" s="6">
        <v>47008</v>
      </c>
      <c r="J159" s="368"/>
      <c r="K159" s="6"/>
      <c r="L159" s="3"/>
    </row>
    <row r="160" spans="1:12" x14ac:dyDescent="0.3">
      <c r="A160" s="227" t="s">
        <v>206</v>
      </c>
      <c r="B160" s="21" t="s">
        <v>348</v>
      </c>
      <c r="C160" s="102" t="s">
        <v>119</v>
      </c>
      <c r="D160" s="3">
        <v>3131</v>
      </c>
      <c r="E160" s="6">
        <v>42859</v>
      </c>
      <c r="F160" s="73">
        <v>0</v>
      </c>
      <c r="G160" s="6">
        <v>34287.199999999997</v>
      </c>
      <c r="H160" s="6"/>
      <c r="I160" s="6">
        <v>34287.199999999997</v>
      </c>
      <c r="J160" s="368"/>
      <c r="K160" s="6"/>
      <c r="L160" s="3"/>
    </row>
    <row r="161" spans="1:14" x14ac:dyDescent="0.3">
      <c r="A161" s="227" t="s">
        <v>207</v>
      </c>
      <c r="B161" s="21" t="s">
        <v>463</v>
      </c>
      <c r="C161" s="102" t="s">
        <v>119</v>
      </c>
      <c r="D161" s="3">
        <v>3131</v>
      </c>
      <c r="E161" s="6">
        <v>45867</v>
      </c>
      <c r="F161" s="73">
        <v>0</v>
      </c>
      <c r="G161" s="6">
        <v>36693.599999999999</v>
      </c>
      <c r="H161" s="6"/>
      <c r="I161" s="6">
        <v>36693.599999999999</v>
      </c>
      <c r="J161" s="368"/>
      <c r="K161" s="6"/>
      <c r="L161" s="3"/>
    </row>
    <row r="162" spans="1:14" x14ac:dyDescent="0.3">
      <c r="A162" s="227" t="s">
        <v>209</v>
      </c>
      <c r="B162" s="364" t="s">
        <v>464</v>
      </c>
      <c r="C162" s="102" t="s">
        <v>119</v>
      </c>
      <c r="D162" s="3">
        <v>3131</v>
      </c>
      <c r="E162" s="6">
        <v>83788</v>
      </c>
      <c r="F162" s="73">
        <v>0</v>
      </c>
      <c r="G162" s="6">
        <v>67030.399999999994</v>
      </c>
      <c r="H162" s="6"/>
      <c r="I162" s="6">
        <v>67030.399999999994</v>
      </c>
      <c r="J162" s="368" t="s">
        <v>73</v>
      </c>
      <c r="K162" s="6"/>
      <c r="L162" s="3"/>
    </row>
    <row r="163" spans="1:14" x14ac:dyDescent="0.3">
      <c r="A163" s="227" t="s">
        <v>210</v>
      </c>
      <c r="B163" s="21" t="s">
        <v>465</v>
      </c>
      <c r="C163" s="102" t="s">
        <v>119</v>
      </c>
      <c r="D163" s="3">
        <v>3131</v>
      </c>
      <c r="E163" s="6">
        <v>34984</v>
      </c>
      <c r="F163" s="73">
        <v>0</v>
      </c>
      <c r="G163" s="6">
        <v>27987.200000000001</v>
      </c>
      <c r="H163" s="6"/>
      <c r="I163" s="6">
        <v>27987.200000000001</v>
      </c>
      <c r="J163" s="368"/>
      <c r="K163" s="6"/>
      <c r="L163" s="3"/>
    </row>
    <row r="164" spans="1:14" x14ac:dyDescent="0.3">
      <c r="A164" s="227" t="s">
        <v>211</v>
      </c>
      <c r="B164" s="21" t="s">
        <v>466</v>
      </c>
      <c r="C164" s="102" t="s">
        <v>119</v>
      </c>
      <c r="D164" s="3">
        <v>3131</v>
      </c>
      <c r="E164" s="6">
        <v>34984</v>
      </c>
      <c r="F164" s="73">
        <v>0</v>
      </c>
      <c r="G164" s="6">
        <v>27987.200000000001</v>
      </c>
      <c r="H164" s="6"/>
      <c r="I164" s="6">
        <v>27987.200000000001</v>
      </c>
      <c r="J164" s="368"/>
      <c r="K164" s="6"/>
      <c r="L164" s="3"/>
    </row>
    <row r="165" spans="1:14" x14ac:dyDescent="0.3">
      <c r="A165" s="227" t="s">
        <v>212</v>
      </c>
      <c r="B165" s="21" t="s">
        <v>467</v>
      </c>
      <c r="C165" s="102" t="s">
        <v>119</v>
      </c>
      <c r="D165" s="3">
        <v>3131</v>
      </c>
      <c r="E165" s="6">
        <v>55326</v>
      </c>
      <c r="F165" s="73">
        <v>0</v>
      </c>
      <c r="G165" s="6">
        <v>44260.800000000003</v>
      </c>
      <c r="H165" s="6"/>
      <c r="I165" s="6">
        <v>44260.800000000003</v>
      </c>
      <c r="J165" s="368"/>
      <c r="K165" s="6"/>
      <c r="L165" s="3"/>
    </row>
    <row r="166" spans="1:14" x14ac:dyDescent="0.3">
      <c r="A166" s="227" t="s">
        <v>213</v>
      </c>
      <c r="B166" s="21" t="s">
        <v>468</v>
      </c>
      <c r="C166" s="102" t="s">
        <v>119</v>
      </c>
      <c r="D166" s="3">
        <v>3131</v>
      </c>
      <c r="E166" s="6">
        <v>45867</v>
      </c>
      <c r="F166" s="73">
        <v>0</v>
      </c>
      <c r="G166" s="6">
        <v>36693.599999999999</v>
      </c>
      <c r="H166" s="6"/>
      <c r="I166" s="6">
        <v>36693.599999999999</v>
      </c>
      <c r="J166" s="368"/>
      <c r="K166" s="6"/>
      <c r="L166" s="3"/>
    </row>
    <row r="167" spans="1:14" x14ac:dyDescent="0.3">
      <c r="A167" s="227" t="s">
        <v>214</v>
      </c>
      <c r="B167" s="21" t="s">
        <v>349</v>
      </c>
      <c r="C167" s="102" t="s">
        <v>122</v>
      </c>
      <c r="D167" s="3">
        <v>3131</v>
      </c>
      <c r="E167" s="6">
        <v>96540</v>
      </c>
      <c r="F167" s="73">
        <v>0</v>
      </c>
      <c r="G167" s="6">
        <v>77232</v>
      </c>
      <c r="H167" s="6"/>
      <c r="I167" s="6">
        <v>77232</v>
      </c>
      <c r="J167" s="368"/>
      <c r="K167" s="6"/>
      <c r="L167" s="3"/>
    </row>
    <row r="168" spans="1:14" x14ac:dyDescent="0.3">
      <c r="A168" s="227" t="s">
        <v>215</v>
      </c>
      <c r="B168" s="21" t="s">
        <v>469</v>
      </c>
      <c r="C168" s="102" t="s">
        <v>119</v>
      </c>
      <c r="D168" s="3">
        <v>3131</v>
      </c>
      <c r="E168" s="6">
        <v>52525</v>
      </c>
      <c r="F168" s="73">
        <v>0</v>
      </c>
      <c r="G168" s="6">
        <v>42020</v>
      </c>
      <c r="H168" s="6"/>
      <c r="I168" s="6">
        <v>42020</v>
      </c>
      <c r="J168" s="368"/>
      <c r="K168" s="6"/>
      <c r="L168" s="3"/>
    </row>
    <row r="169" spans="1:14" x14ac:dyDescent="0.3">
      <c r="A169" s="227" t="s">
        <v>216</v>
      </c>
      <c r="B169" s="21" t="s">
        <v>470</v>
      </c>
      <c r="C169" s="102" t="s">
        <v>119</v>
      </c>
      <c r="D169" s="3">
        <v>3131</v>
      </c>
      <c r="E169" s="6">
        <v>41154</v>
      </c>
      <c r="F169" s="73">
        <v>0</v>
      </c>
      <c r="G169" s="6">
        <v>32923.199999999997</v>
      </c>
      <c r="H169" s="6"/>
      <c r="I169" s="6">
        <v>32923.199999999997</v>
      </c>
      <c r="J169" s="368"/>
      <c r="K169" s="6"/>
      <c r="L169" s="3"/>
    </row>
    <row r="170" spans="1:14" x14ac:dyDescent="0.3">
      <c r="A170" s="227" t="s">
        <v>217</v>
      </c>
      <c r="B170" s="21" t="s">
        <v>235</v>
      </c>
      <c r="C170" s="102" t="s">
        <v>119</v>
      </c>
      <c r="D170" s="3">
        <v>3131</v>
      </c>
      <c r="E170" s="6">
        <v>49768</v>
      </c>
      <c r="F170" s="73">
        <v>0</v>
      </c>
      <c r="G170" s="6">
        <v>41314.400000000001</v>
      </c>
      <c r="H170" s="6"/>
      <c r="I170" s="6">
        <v>39814.400000000001</v>
      </c>
      <c r="J170" s="368"/>
      <c r="K170" s="6">
        <v>1500</v>
      </c>
      <c r="L170" s="6" t="s">
        <v>73</v>
      </c>
    </row>
    <row r="171" spans="1:14" x14ac:dyDescent="0.3">
      <c r="A171" s="712" t="s">
        <v>218</v>
      </c>
      <c r="B171" s="21" t="s">
        <v>350</v>
      </c>
      <c r="C171" s="102" t="s">
        <v>122</v>
      </c>
      <c r="D171" s="3">
        <v>3131</v>
      </c>
      <c r="E171" s="6">
        <v>58458</v>
      </c>
      <c r="F171" s="73">
        <v>0</v>
      </c>
      <c r="G171" s="6">
        <v>46766.400000000001</v>
      </c>
      <c r="H171" s="6"/>
      <c r="I171" s="6">
        <v>46766.400000000001</v>
      </c>
      <c r="J171" s="368"/>
      <c r="K171" s="6"/>
      <c r="L171" s="3"/>
    </row>
    <row r="172" spans="1:14" x14ac:dyDescent="0.3">
      <c r="A172" s="227" t="s">
        <v>219</v>
      </c>
      <c r="B172" s="21" t="s">
        <v>613</v>
      </c>
      <c r="C172" s="102" t="s">
        <v>122</v>
      </c>
      <c r="D172" s="3">
        <v>3131</v>
      </c>
      <c r="E172" s="6">
        <v>58458</v>
      </c>
      <c r="F172" s="73">
        <v>0</v>
      </c>
      <c r="G172" s="6">
        <v>46766.400000000001</v>
      </c>
      <c r="H172" s="6"/>
      <c r="I172" s="6">
        <v>46766.400000000001</v>
      </c>
      <c r="J172" s="368"/>
      <c r="K172" s="6"/>
      <c r="L172" s="3"/>
    </row>
    <row r="173" spans="1:14" x14ac:dyDescent="0.3">
      <c r="A173" s="227" t="s">
        <v>220</v>
      </c>
      <c r="B173" s="21" t="s">
        <v>361</v>
      </c>
      <c r="C173" s="102" t="s">
        <v>122</v>
      </c>
      <c r="D173" s="3">
        <v>3131</v>
      </c>
      <c r="E173" s="6">
        <v>58458</v>
      </c>
      <c r="F173" s="73">
        <v>0</v>
      </c>
      <c r="G173" s="6">
        <v>46766.400000000001</v>
      </c>
      <c r="H173" s="6"/>
      <c r="I173" s="6">
        <v>46766.400000000001</v>
      </c>
      <c r="J173" s="368"/>
      <c r="K173" s="6"/>
      <c r="L173" s="3"/>
    </row>
    <row r="174" spans="1:14" x14ac:dyDescent="0.3">
      <c r="A174" s="227" t="s">
        <v>221</v>
      </c>
      <c r="B174" s="21" t="s">
        <v>471</v>
      </c>
      <c r="C174" s="102" t="s">
        <v>119</v>
      </c>
      <c r="D174" s="3">
        <v>3131</v>
      </c>
      <c r="E174" s="6">
        <v>57532</v>
      </c>
      <c r="F174" s="73">
        <v>0</v>
      </c>
      <c r="G174" s="6">
        <v>46025.599999999999</v>
      </c>
      <c r="H174" s="6"/>
      <c r="I174" s="6">
        <v>46025.599999999999</v>
      </c>
      <c r="J174" s="368"/>
      <c r="K174" s="6"/>
      <c r="L174" s="3"/>
    </row>
    <row r="175" spans="1:14" x14ac:dyDescent="0.3">
      <c r="A175" s="227" t="s">
        <v>222</v>
      </c>
      <c r="B175" s="21" t="s">
        <v>331</v>
      </c>
      <c r="C175" s="102" t="s">
        <v>122</v>
      </c>
      <c r="D175" s="3">
        <v>3131</v>
      </c>
      <c r="E175" s="6">
        <v>61580</v>
      </c>
      <c r="F175" s="73">
        <v>0</v>
      </c>
      <c r="G175" s="6">
        <v>49264</v>
      </c>
      <c r="H175" s="6"/>
      <c r="I175" s="6">
        <v>49264</v>
      </c>
      <c r="J175" s="368"/>
      <c r="K175" s="6"/>
      <c r="L175" s="3"/>
    </row>
    <row r="176" spans="1:14" x14ac:dyDescent="0.3">
      <c r="A176" s="227" t="s">
        <v>223</v>
      </c>
      <c r="B176" s="21" t="s">
        <v>472</v>
      </c>
      <c r="C176" s="102" t="s">
        <v>119</v>
      </c>
      <c r="D176" s="3">
        <v>3131</v>
      </c>
      <c r="E176" s="6">
        <v>47176</v>
      </c>
      <c r="F176" s="73">
        <v>0</v>
      </c>
      <c r="G176" s="6">
        <v>37740.800000000003</v>
      </c>
      <c r="H176" s="6"/>
      <c r="I176" s="6">
        <v>37740.800000000003</v>
      </c>
      <c r="J176" s="368"/>
      <c r="K176" s="6"/>
      <c r="L176" s="3"/>
      <c r="M176" s="393"/>
      <c r="N176" s="282">
        <f>SUM(H176:M176)</f>
        <v>37740.800000000003</v>
      </c>
    </row>
    <row r="177" spans="1:18" x14ac:dyDescent="0.3">
      <c r="A177" s="227" t="s">
        <v>224</v>
      </c>
      <c r="B177" s="21" t="s">
        <v>473</v>
      </c>
      <c r="C177" s="102" t="s">
        <v>119</v>
      </c>
      <c r="D177" s="3">
        <v>3131</v>
      </c>
      <c r="E177" s="6">
        <v>61580</v>
      </c>
      <c r="F177" s="73">
        <v>0</v>
      </c>
      <c r="G177" s="6">
        <v>49264</v>
      </c>
      <c r="H177" s="6"/>
      <c r="I177" s="6">
        <v>49264</v>
      </c>
      <c r="J177" s="368"/>
      <c r="K177" s="6"/>
      <c r="L177" s="3"/>
      <c r="M177" s="393" t="e">
        <f>#REF!+#REF!+#REF!+#REF!</f>
        <v>#REF!</v>
      </c>
    </row>
    <row r="178" spans="1:18" x14ac:dyDescent="0.3">
      <c r="A178" s="227" t="s">
        <v>225</v>
      </c>
      <c r="B178" s="21" t="s">
        <v>474</v>
      </c>
      <c r="C178" s="102" t="s">
        <v>119</v>
      </c>
      <c r="D178" s="3">
        <v>3131</v>
      </c>
      <c r="E178" s="6">
        <v>104066</v>
      </c>
      <c r="F178" s="73">
        <v>0</v>
      </c>
      <c r="G178" s="6">
        <v>83252.800000000003</v>
      </c>
      <c r="H178" s="6"/>
      <c r="I178" s="6">
        <v>49264</v>
      </c>
      <c r="J178" s="368"/>
      <c r="K178" s="6">
        <v>33988.800000000003</v>
      </c>
      <c r="L178" s="6" t="s">
        <v>73</v>
      </c>
    </row>
    <row r="179" spans="1:18" x14ac:dyDescent="0.3">
      <c r="A179" s="227" t="s">
        <v>226</v>
      </c>
      <c r="B179" s="21" t="s">
        <v>475</v>
      </c>
      <c r="C179" s="102" t="s">
        <v>119</v>
      </c>
      <c r="D179" s="3">
        <v>3131</v>
      </c>
      <c r="E179" s="6">
        <v>50000</v>
      </c>
      <c r="F179" s="73">
        <v>0</v>
      </c>
      <c r="G179" s="6">
        <v>40000</v>
      </c>
      <c r="H179" s="6"/>
      <c r="I179" s="6">
        <v>40000</v>
      </c>
      <c r="J179" s="368"/>
      <c r="K179" s="6"/>
      <c r="L179" s="3"/>
      <c r="M179" s="393" t="e">
        <f>#REF!+#REF!+#REF!+#REF!</f>
        <v>#REF!</v>
      </c>
    </row>
    <row r="180" spans="1:18" x14ac:dyDescent="0.3">
      <c r="A180" s="227" t="s">
        <v>227</v>
      </c>
      <c r="B180" s="21" t="s">
        <v>476</v>
      </c>
      <c r="C180" s="102" t="s">
        <v>119</v>
      </c>
      <c r="D180" s="3">
        <v>3131</v>
      </c>
      <c r="E180" s="6">
        <v>42398</v>
      </c>
      <c r="F180" s="73">
        <v>0</v>
      </c>
      <c r="G180" s="6">
        <v>33918.400000000001</v>
      </c>
      <c r="H180" s="6"/>
      <c r="I180" s="6">
        <v>33918.400000000001</v>
      </c>
      <c r="J180" s="368"/>
      <c r="K180" s="6"/>
      <c r="L180" s="3"/>
    </row>
    <row r="181" spans="1:18" x14ac:dyDescent="0.3">
      <c r="A181" s="227" t="s">
        <v>228</v>
      </c>
      <c r="B181" s="21" t="s">
        <v>477</v>
      </c>
      <c r="C181" s="102" t="s">
        <v>119</v>
      </c>
      <c r="D181" s="3">
        <v>3131</v>
      </c>
      <c r="E181" s="6">
        <v>42859</v>
      </c>
      <c r="F181" s="73">
        <v>0</v>
      </c>
      <c r="G181" s="6">
        <v>34287.199999999997</v>
      </c>
      <c r="H181" s="6"/>
      <c r="I181" s="6">
        <v>34287.199999999997</v>
      </c>
      <c r="J181" s="368"/>
      <c r="K181" s="6"/>
      <c r="L181" s="3"/>
    </row>
    <row r="182" spans="1:18" x14ac:dyDescent="0.3">
      <c r="A182" s="227" t="s">
        <v>229</v>
      </c>
      <c r="B182" s="364" t="s">
        <v>478</v>
      </c>
      <c r="C182" s="102" t="s">
        <v>119</v>
      </c>
      <c r="D182" s="3">
        <v>3131</v>
      </c>
      <c r="E182" s="6">
        <v>42398</v>
      </c>
      <c r="F182" s="73">
        <v>0</v>
      </c>
      <c r="G182" s="6">
        <v>33918.400000000001</v>
      </c>
      <c r="H182" s="6"/>
      <c r="I182" s="6">
        <v>33918.400000000001</v>
      </c>
      <c r="J182" s="368"/>
      <c r="K182" s="6"/>
      <c r="L182" s="3"/>
    </row>
    <row r="183" spans="1:18" x14ac:dyDescent="0.3">
      <c r="A183" s="227" t="s">
        <v>230</v>
      </c>
      <c r="B183" s="21" t="s">
        <v>479</v>
      </c>
      <c r="C183" s="102" t="s">
        <v>119</v>
      </c>
      <c r="D183" s="3">
        <v>3131</v>
      </c>
      <c r="E183" s="6">
        <v>42398</v>
      </c>
      <c r="F183" s="73">
        <v>0</v>
      </c>
      <c r="G183" s="6">
        <v>33918.400000000001</v>
      </c>
      <c r="H183" s="6"/>
      <c r="I183" s="6">
        <v>33918.400000000001</v>
      </c>
      <c r="J183" s="368"/>
      <c r="K183" s="6"/>
      <c r="L183" s="3"/>
    </row>
    <row r="184" spans="1:18" x14ac:dyDescent="0.3">
      <c r="A184" s="227" t="s">
        <v>231</v>
      </c>
      <c r="B184" s="21" t="s">
        <v>480</v>
      </c>
      <c r="C184" s="102" t="s">
        <v>119</v>
      </c>
      <c r="D184" s="3">
        <v>3131</v>
      </c>
      <c r="E184" s="6">
        <v>50875</v>
      </c>
      <c r="F184" s="73">
        <v>0</v>
      </c>
      <c r="G184" s="6">
        <v>40700</v>
      </c>
      <c r="H184" s="6"/>
      <c r="I184" s="6">
        <v>40700</v>
      </c>
      <c r="J184" s="368"/>
      <c r="K184" s="6"/>
      <c r="L184" s="3"/>
    </row>
    <row r="185" spans="1:18" x14ac:dyDescent="0.3">
      <c r="A185" s="227" t="s">
        <v>232</v>
      </c>
      <c r="B185" s="21" t="s">
        <v>481</v>
      </c>
      <c r="C185" s="102" t="s">
        <v>119</v>
      </c>
      <c r="D185" s="3">
        <v>3131</v>
      </c>
      <c r="E185" s="6">
        <v>47803</v>
      </c>
      <c r="F185" s="73">
        <v>0</v>
      </c>
      <c r="G185" s="6">
        <v>38242.400000000001</v>
      </c>
      <c r="H185" s="6"/>
      <c r="I185" s="6">
        <v>38242.400000000001</v>
      </c>
      <c r="J185" s="368"/>
      <c r="K185" s="6"/>
      <c r="L185" s="3"/>
    </row>
    <row r="186" spans="1:18" x14ac:dyDescent="0.3">
      <c r="A186" s="227" t="s">
        <v>236</v>
      </c>
      <c r="B186" s="21" t="s">
        <v>614</v>
      </c>
      <c r="C186" s="102" t="s">
        <v>122</v>
      </c>
      <c r="D186" s="3">
        <v>3131</v>
      </c>
      <c r="E186" s="6">
        <v>39333</v>
      </c>
      <c r="F186" s="73">
        <v>0</v>
      </c>
      <c r="G186" s="6">
        <v>31464.400000000001</v>
      </c>
      <c r="H186" s="6"/>
      <c r="I186" s="6">
        <v>31464.400000000001</v>
      </c>
      <c r="J186" s="368"/>
      <c r="K186" s="6"/>
      <c r="L186" s="3"/>
      <c r="R186" s="15">
        <f>R183+R179+R176+R170</f>
        <v>0</v>
      </c>
    </row>
    <row r="187" spans="1:18" x14ac:dyDescent="0.3">
      <c r="A187" s="227" t="s">
        <v>238</v>
      </c>
      <c r="B187" s="21" t="s">
        <v>482</v>
      </c>
      <c r="C187" s="102" t="s">
        <v>119</v>
      </c>
      <c r="D187" s="3">
        <v>3131</v>
      </c>
      <c r="E187" s="6">
        <v>49830</v>
      </c>
      <c r="F187" s="73">
        <v>0</v>
      </c>
      <c r="G187" s="6">
        <v>39864</v>
      </c>
      <c r="H187" s="6"/>
      <c r="I187" s="6">
        <v>39864</v>
      </c>
      <c r="J187" s="368"/>
      <c r="K187" s="6"/>
      <c r="L187" s="3"/>
    </row>
    <row r="188" spans="1:18" x14ac:dyDescent="0.3">
      <c r="A188" s="227" t="s">
        <v>239</v>
      </c>
      <c r="B188" s="21" t="s">
        <v>362</v>
      </c>
      <c r="C188" s="102" t="s">
        <v>122</v>
      </c>
      <c r="D188" s="3">
        <v>3131</v>
      </c>
      <c r="E188" s="6">
        <v>50120</v>
      </c>
      <c r="F188" s="73">
        <v>0</v>
      </c>
      <c r="G188" s="6">
        <v>40096</v>
      </c>
      <c r="H188" s="6"/>
      <c r="I188" s="6">
        <v>40096</v>
      </c>
      <c r="J188" s="368"/>
      <c r="K188" s="6"/>
      <c r="L188" s="3"/>
    </row>
    <row r="189" spans="1:18" x14ac:dyDescent="0.3">
      <c r="A189" s="227" t="s">
        <v>240</v>
      </c>
      <c r="B189" s="21" t="s">
        <v>483</v>
      </c>
      <c r="C189" s="102" t="s">
        <v>122</v>
      </c>
      <c r="D189" s="3">
        <v>3131</v>
      </c>
      <c r="E189" s="6">
        <v>55961</v>
      </c>
      <c r="F189" s="73">
        <v>0</v>
      </c>
      <c r="G189" s="6">
        <v>44800</v>
      </c>
      <c r="H189" s="6"/>
      <c r="I189" s="6"/>
      <c r="J189" s="6">
        <v>44800</v>
      </c>
      <c r="K189" s="6"/>
      <c r="L189" s="3"/>
    </row>
    <row r="190" spans="1:18" x14ac:dyDescent="0.3">
      <c r="A190" s="227" t="s">
        <v>241</v>
      </c>
      <c r="B190" s="21" t="s">
        <v>615</v>
      </c>
      <c r="C190" s="102" t="s">
        <v>119</v>
      </c>
      <c r="D190" s="3">
        <v>3131</v>
      </c>
      <c r="E190" s="6">
        <v>74302</v>
      </c>
      <c r="F190" s="73">
        <v>0</v>
      </c>
      <c r="G190" s="6">
        <v>59442</v>
      </c>
      <c r="H190" s="643"/>
      <c r="I190" s="643"/>
      <c r="J190" s="6">
        <v>59442</v>
      </c>
      <c r="K190" s="643"/>
      <c r="L190" s="647"/>
    </row>
    <row r="191" spans="1:18" x14ac:dyDescent="0.3">
      <c r="A191" s="227" t="s">
        <v>242</v>
      </c>
      <c r="B191" s="21" t="s">
        <v>616</v>
      </c>
      <c r="C191" s="102" t="s">
        <v>122</v>
      </c>
      <c r="D191" s="3">
        <v>3131</v>
      </c>
      <c r="E191" s="6">
        <v>49887</v>
      </c>
      <c r="F191" s="73">
        <v>0</v>
      </c>
      <c r="G191" s="6">
        <v>39910</v>
      </c>
      <c r="H191" s="643"/>
      <c r="I191" s="643"/>
      <c r="J191" s="6">
        <v>39910</v>
      </c>
      <c r="K191" s="643"/>
      <c r="L191" s="647"/>
    </row>
    <row r="192" spans="1:18" x14ac:dyDescent="0.3">
      <c r="A192" s="227" t="s">
        <v>243</v>
      </c>
      <c r="B192" s="21" t="s">
        <v>617</v>
      </c>
      <c r="C192" s="102" t="s">
        <v>119</v>
      </c>
      <c r="D192" s="3">
        <v>3131</v>
      </c>
      <c r="E192" s="6">
        <v>50875</v>
      </c>
      <c r="F192" s="73">
        <v>0</v>
      </c>
      <c r="G192" s="6">
        <v>40700</v>
      </c>
      <c r="H192" s="643"/>
      <c r="I192" s="643"/>
      <c r="J192" s="6">
        <v>40700</v>
      </c>
      <c r="K192" s="643"/>
      <c r="L192" s="647"/>
    </row>
    <row r="193" spans="1:12" x14ac:dyDescent="0.3">
      <c r="A193" s="227" t="s">
        <v>244</v>
      </c>
      <c r="B193" s="21" t="s">
        <v>618</v>
      </c>
      <c r="C193" s="102" t="s">
        <v>119</v>
      </c>
      <c r="D193" s="3">
        <v>3131</v>
      </c>
      <c r="E193" s="6">
        <v>50875</v>
      </c>
      <c r="F193" s="73">
        <v>0</v>
      </c>
      <c r="G193" s="6">
        <v>40700</v>
      </c>
      <c r="H193" s="643"/>
      <c r="I193" s="643"/>
      <c r="J193" s="6">
        <v>40700</v>
      </c>
      <c r="K193" s="643"/>
      <c r="L193" s="647"/>
    </row>
    <row r="194" spans="1:12" x14ac:dyDescent="0.3">
      <c r="A194" s="227" t="s">
        <v>245</v>
      </c>
      <c r="B194" s="21" t="s">
        <v>619</v>
      </c>
      <c r="C194" s="102" t="s">
        <v>119</v>
      </c>
      <c r="D194" s="3">
        <v>3131</v>
      </c>
      <c r="E194" s="6">
        <v>50875</v>
      </c>
      <c r="F194" s="73">
        <v>0</v>
      </c>
      <c r="G194" s="6">
        <v>40700</v>
      </c>
      <c r="H194" s="643"/>
      <c r="I194" s="643"/>
      <c r="J194" s="6">
        <v>40700</v>
      </c>
      <c r="K194" s="643"/>
      <c r="L194" s="647"/>
    </row>
    <row r="195" spans="1:12" x14ac:dyDescent="0.3">
      <c r="A195" s="227" t="s">
        <v>246</v>
      </c>
      <c r="B195" s="21" t="s">
        <v>332</v>
      </c>
      <c r="C195" s="102" t="s">
        <v>119</v>
      </c>
      <c r="D195" s="3">
        <v>3131</v>
      </c>
      <c r="E195" s="6">
        <v>50875</v>
      </c>
      <c r="F195" s="73">
        <v>0</v>
      </c>
      <c r="G195" s="6">
        <v>40700</v>
      </c>
      <c r="H195" s="643"/>
      <c r="I195" s="643"/>
      <c r="J195" s="6">
        <v>40700</v>
      </c>
      <c r="K195" s="643"/>
      <c r="L195" s="647"/>
    </row>
    <row r="196" spans="1:12" x14ac:dyDescent="0.3">
      <c r="A196" s="227" t="s">
        <v>247</v>
      </c>
      <c r="B196" s="21" t="s">
        <v>620</v>
      </c>
      <c r="C196" s="102" t="s">
        <v>119</v>
      </c>
      <c r="D196" s="3">
        <v>3131</v>
      </c>
      <c r="E196" s="6">
        <v>47176</v>
      </c>
      <c r="F196" s="73">
        <v>0</v>
      </c>
      <c r="G196" s="6">
        <v>37740.800000000003</v>
      </c>
      <c r="H196" s="643"/>
      <c r="I196" s="643"/>
      <c r="J196" s="6">
        <v>37740.800000000003</v>
      </c>
      <c r="K196" s="643"/>
      <c r="L196" s="647"/>
    </row>
    <row r="197" spans="1:12" x14ac:dyDescent="0.3">
      <c r="A197" s="227" t="s">
        <v>248</v>
      </c>
      <c r="B197" s="21" t="s">
        <v>621</v>
      </c>
      <c r="C197" s="102" t="s">
        <v>119</v>
      </c>
      <c r="D197" s="3">
        <v>3131</v>
      </c>
      <c r="E197" s="6">
        <v>136790</v>
      </c>
      <c r="F197" s="73">
        <v>0</v>
      </c>
      <c r="G197" s="6">
        <v>126615</v>
      </c>
      <c r="H197" s="643"/>
      <c r="I197" s="643"/>
      <c r="J197" s="6">
        <v>40700</v>
      </c>
      <c r="K197" s="6">
        <v>85915</v>
      </c>
      <c r="L197" s="643" t="s">
        <v>73</v>
      </c>
    </row>
    <row r="198" spans="1:12" x14ac:dyDescent="0.3">
      <c r="A198" s="227" t="s">
        <v>249</v>
      </c>
      <c r="B198" s="21" t="s">
        <v>622</v>
      </c>
      <c r="C198" s="102" t="s">
        <v>119</v>
      </c>
      <c r="D198" s="3">
        <v>3131</v>
      </c>
      <c r="E198" s="6">
        <v>50875</v>
      </c>
      <c r="F198" s="73">
        <v>0</v>
      </c>
      <c r="G198" s="6">
        <v>40700</v>
      </c>
      <c r="H198" s="643"/>
      <c r="I198" s="643"/>
      <c r="J198" s="6">
        <v>40700</v>
      </c>
      <c r="K198" s="643"/>
      <c r="L198" s="647"/>
    </row>
    <row r="199" spans="1:12" x14ac:dyDescent="0.3">
      <c r="A199" s="227" t="s">
        <v>250</v>
      </c>
      <c r="B199" s="21" t="s">
        <v>623</v>
      </c>
      <c r="C199" s="102" t="s">
        <v>119</v>
      </c>
      <c r="D199" s="3">
        <v>3131</v>
      </c>
      <c r="E199" s="6">
        <v>50875</v>
      </c>
      <c r="F199" s="73">
        <v>0</v>
      </c>
      <c r="G199" s="6">
        <v>40700</v>
      </c>
      <c r="H199" s="643"/>
      <c r="I199" s="643"/>
      <c r="J199" s="6">
        <v>40700</v>
      </c>
      <c r="K199" s="643"/>
      <c r="L199" s="647"/>
    </row>
    <row r="200" spans="1:12" x14ac:dyDescent="0.3">
      <c r="A200" s="227" t="s">
        <v>251</v>
      </c>
      <c r="B200" s="21" t="s">
        <v>624</v>
      </c>
      <c r="C200" s="102" t="s">
        <v>119</v>
      </c>
      <c r="D200" s="3">
        <v>3131</v>
      </c>
      <c r="E200" s="6">
        <v>50875</v>
      </c>
      <c r="F200" s="73">
        <v>0</v>
      </c>
      <c r="G200" s="6">
        <v>40700</v>
      </c>
      <c r="H200" s="643"/>
      <c r="I200" s="643"/>
      <c r="J200" s="6">
        <v>40700</v>
      </c>
      <c r="K200" s="643"/>
      <c r="L200" s="647"/>
    </row>
    <row r="201" spans="1:12" x14ac:dyDescent="0.3">
      <c r="A201" s="227" t="s">
        <v>442</v>
      </c>
      <c r="B201" s="21" t="s">
        <v>625</v>
      </c>
      <c r="C201" s="102" t="s">
        <v>119</v>
      </c>
      <c r="D201" s="3">
        <v>3131</v>
      </c>
      <c r="E201" s="6">
        <v>50875</v>
      </c>
      <c r="F201" s="73">
        <v>0</v>
      </c>
      <c r="G201" s="6">
        <v>40700</v>
      </c>
      <c r="H201" s="643"/>
      <c r="I201" s="643"/>
      <c r="J201" s="6">
        <v>40700</v>
      </c>
      <c r="K201" s="643"/>
      <c r="L201" s="647"/>
    </row>
    <row r="202" spans="1:12" x14ac:dyDescent="0.3">
      <c r="A202" s="227" t="s">
        <v>444</v>
      </c>
      <c r="B202" s="21" t="s">
        <v>626</v>
      </c>
      <c r="C202" s="102" t="s">
        <v>119</v>
      </c>
      <c r="D202" s="3">
        <v>3131</v>
      </c>
      <c r="E202" s="6">
        <v>50875</v>
      </c>
      <c r="F202" s="73">
        <v>0</v>
      </c>
      <c r="G202" s="6">
        <v>40700</v>
      </c>
      <c r="H202" s="643"/>
      <c r="I202" s="643"/>
      <c r="J202" s="6">
        <v>40700</v>
      </c>
      <c r="K202" s="643"/>
      <c r="L202" s="647"/>
    </row>
    <row r="203" spans="1:12" x14ac:dyDescent="0.3">
      <c r="A203" s="227" t="s">
        <v>446</v>
      </c>
      <c r="B203" s="21" t="s">
        <v>627</v>
      </c>
      <c r="C203" s="102" t="s">
        <v>119</v>
      </c>
      <c r="D203" s="3">
        <v>3131</v>
      </c>
      <c r="E203" s="6">
        <v>50875</v>
      </c>
      <c r="F203" s="73">
        <v>0</v>
      </c>
      <c r="G203" s="6">
        <v>40700</v>
      </c>
      <c r="H203" s="643"/>
      <c r="I203" s="643"/>
      <c r="J203" s="6">
        <v>40700</v>
      </c>
      <c r="K203" s="643"/>
      <c r="L203" s="647"/>
    </row>
    <row r="204" spans="1:12" x14ac:dyDescent="0.3">
      <c r="A204" s="227" t="s">
        <v>448</v>
      </c>
      <c r="B204" s="21" t="s">
        <v>628</v>
      </c>
      <c r="C204" s="102" t="s">
        <v>119</v>
      </c>
      <c r="D204" s="3">
        <v>3131</v>
      </c>
      <c r="E204" s="6">
        <v>50875</v>
      </c>
      <c r="F204" s="73">
        <v>0</v>
      </c>
      <c r="G204" s="6">
        <v>40700</v>
      </c>
      <c r="H204" s="643"/>
      <c r="I204" s="643"/>
      <c r="J204" s="6">
        <v>40700</v>
      </c>
      <c r="K204" s="643"/>
      <c r="L204" s="647"/>
    </row>
    <row r="205" spans="1:12" x14ac:dyDescent="0.3">
      <c r="A205" s="227" t="s">
        <v>503</v>
      </c>
      <c r="B205" s="21" t="s">
        <v>333</v>
      </c>
      <c r="C205" s="102" t="s">
        <v>119</v>
      </c>
      <c r="D205" s="3">
        <v>3131</v>
      </c>
      <c r="E205" s="6">
        <v>50875</v>
      </c>
      <c r="F205" s="73">
        <v>0</v>
      </c>
      <c r="G205" s="6">
        <v>40700</v>
      </c>
      <c r="H205" s="643"/>
      <c r="I205" s="643"/>
      <c r="J205" s="6">
        <v>40700</v>
      </c>
      <c r="K205" s="643"/>
      <c r="L205" s="647"/>
    </row>
    <row r="206" spans="1:12" x14ac:dyDescent="0.3">
      <c r="A206" s="227" t="s">
        <v>505</v>
      </c>
      <c r="B206" s="21" t="s">
        <v>629</v>
      </c>
      <c r="C206" s="102" t="s">
        <v>119</v>
      </c>
      <c r="D206" s="3">
        <v>3131</v>
      </c>
      <c r="E206" s="6">
        <v>61580</v>
      </c>
      <c r="F206" s="73">
        <v>0</v>
      </c>
      <c r="G206" s="6">
        <v>49264</v>
      </c>
      <c r="H206" s="6"/>
      <c r="I206" s="6" t="s">
        <v>73</v>
      </c>
      <c r="J206" s="368"/>
      <c r="K206" s="6">
        <v>49264</v>
      </c>
      <c r="L206" s="3"/>
    </row>
    <row r="207" spans="1:12" x14ac:dyDescent="0.3">
      <c r="A207" s="227" t="s">
        <v>506</v>
      </c>
      <c r="B207" s="21" t="s">
        <v>630</v>
      </c>
      <c r="C207" s="102" t="s">
        <v>119</v>
      </c>
      <c r="D207" s="3">
        <v>3131</v>
      </c>
      <c r="E207" s="6">
        <v>61580</v>
      </c>
      <c r="F207" s="73">
        <v>0</v>
      </c>
      <c r="G207" s="6">
        <v>49264</v>
      </c>
      <c r="H207" s="6"/>
      <c r="I207" s="6" t="s">
        <v>73</v>
      </c>
      <c r="J207" s="368" t="s">
        <v>73</v>
      </c>
      <c r="K207" s="6">
        <v>49264</v>
      </c>
      <c r="L207" s="3"/>
    </row>
    <row r="208" spans="1:12" x14ac:dyDescent="0.3">
      <c r="A208" s="227" t="s">
        <v>507</v>
      </c>
      <c r="B208" s="21" t="s">
        <v>631</v>
      </c>
      <c r="C208" s="102" t="s">
        <v>119</v>
      </c>
      <c r="D208" s="3">
        <v>3131</v>
      </c>
      <c r="E208" s="6">
        <v>60580</v>
      </c>
      <c r="F208" s="73">
        <v>0</v>
      </c>
      <c r="G208" s="648">
        <v>48475</v>
      </c>
      <c r="H208" s="643"/>
      <c r="I208" s="643"/>
      <c r="J208" s="648" t="s">
        <v>73</v>
      </c>
      <c r="K208" s="6">
        <v>48475</v>
      </c>
      <c r="L208" s="647"/>
    </row>
    <row r="209" spans="1:12" x14ac:dyDescent="0.3">
      <c r="A209" s="227" t="s">
        <v>510</v>
      </c>
      <c r="B209" s="21" t="s">
        <v>334</v>
      </c>
      <c r="C209" s="102" t="s">
        <v>119</v>
      </c>
      <c r="D209" s="3">
        <v>3131</v>
      </c>
      <c r="E209" s="648">
        <v>35000</v>
      </c>
      <c r="F209" s="73">
        <v>0</v>
      </c>
      <c r="G209" s="648">
        <v>28000</v>
      </c>
      <c r="H209" s="643"/>
      <c r="I209" s="643"/>
      <c r="J209" s="648"/>
      <c r="K209" s="6">
        <v>28000</v>
      </c>
      <c r="L209" s="647"/>
    </row>
    <row r="210" spans="1:12" x14ac:dyDescent="0.3">
      <c r="A210" s="227" t="s">
        <v>511</v>
      </c>
      <c r="B210" s="21" t="s">
        <v>335</v>
      </c>
      <c r="C210" s="102" t="s">
        <v>119</v>
      </c>
      <c r="D210" s="3">
        <v>3131</v>
      </c>
      <c r="E210" s="648">
        <v>37110</v>
      </c>
      <c r="F210" s="73">
        <v>0</v>
      </c>
      <c r="G210" s="648">
        <v>29688</v>
      </c>
      <c r="H210" s="643"/>
      <c r="I210" s="643"/>
      <c r="J210" s="648"/>
      <c r="K210" s="6">
        <v>29688</v>
      </c>
      <c r="L210" s="647"/>
    </row>
    <row r="211" spans="1:12" x14ac:dyDescent="0.3">
      <c r="A211" s="227" t="s">
        <v>512</v>
      </c>
      <c r="B211" s="21" t="s">
        <v>336</v>
      </c>
      <c r="C211" s="102" t="s">
        <v>122</v>
      </c>
      <c r="D211" s="3">
        <v>3131</v>
      </c>
      <c r="E211" s="648">
        <v>84612</v>
      </c>
      <c r="F211" s="73">
        <v>0</v>
      </c>
      <c r="G211" s="648">
        <v>67689.600000000006</v>
      </c>
      <c r="H211" s="643"/>
      <c r="I211" s="643"/>
      <c r="J211" s="648"/>
      <c r="K211" s="6">
        <v>67689.600000000006</v>
      </c>
      <c r="L211" s="647"/>
    </row>
    <row r="212" spans="1:12" x14ac:dyDescent="0.3">
      <c r="A212" s="227" t="s">
        <v>513</v>
      </c>
      <c r="B212" s="21" t="s">
        <v>337</v>
      </c>
      <c r="C212" s="102" t="s">
        <v>122</v>
      </c>
      <c r="D212" s="3">
        <v>3131</v>
      </c>
      <c r="E212" s="648">
        <v>54142</v>
      </c>
      <c r="F212" s="73">
        <v>0</v>
      </c>
      <c r="G212" s="648">
        <v>43313.599999999999</v>
      </c>
      <c r="H212" s="643"/>
      <c r="I212" s="643"/>
      <c r="J212" s="648"/>
      <c r="K212" s="6">
        <v>43313.599999999999</v>
      </c>
      <c r="L212" s="647"/>
    </row>
    <row r="213" spans="1:12" x14ac:dyDescent="0.3">
      <c r="A213" s="227" t="s">
        <v>514</v>
      </c>
      <c r="B213" s="21" t="s">
        <v>338</v>
      </c>
      <c r="C213" s="102" t="s">
        <v>122</v>
      </c>
      <c r="D213" s="3">
        <v>3131</v>
      </c>
      <c r="E213" s="648">
        <v>53770</v>
      </c>
      <c r="F213" s="73">
        <v>0</v>
      </c>
      <c r="G213" s="648">
        <v>43016</v>
      </c>
      <c r="H213" s="643"/>
      <c r="I213" s="643"/>
      <c r="J213" s="648"/>
      <c r="K213" s="6">
        <v>43016</v>
      </c>
      <c r="L213" s="647"/>
    </row>
    <row r="214" spans="1:12" x14ac:dyDescent="0.3">
      <c r="A214" s="227" t="s">
        <v>516</v>
      </c>
      <c r="B214" s="21" t="s">
        <v>339</v>
      </c>
      <c r="C214" s="102" t="s">
        <v>119</v>
      </c>
      <c r="D214" s="3">
        <v>3131</v>
      </c>
      <c r="E214" s="6">
        <v>50000</v>
      </c>
      <c r="F214" s="73">
        <v>0</v>
      </c>
      <c r="G214" s="6">
        <v>40000</v>
      </c>
      <c r="H214" s="643"/>
      <c r="I214" s="643"/>
      <c r="J214" s="648"/>
      <c r="K214" s="6">
        <v>40000</v>
      </c>
      <c r="L214" s="647"/>
    </row>
    <row r="215" spans="1:12" x14ac:dyDescent="0.3">
      <c r="A215" s="227" t="s">
        <v>518</v>
      </c>
      <c r="B215" s="21" t="s">
        <v>340</v>
      </c>
      <c r="C215" s="102" t="s">
        <v>122</v>
      </c>
      <c r="D215" s="3">
        <v>3131</v>
      </c>
      <c r="E215" s="648">
        <v>52525</v>
      </c>
      <c r="F215" s="73">
        <v>0</v>
      </c>
      <c r="G215" s="648">
        <v>42020</v>
      </c>
      <c r="H215" s="643"/>
      <c r="I215" s="643"/>
      <c r="J215" s="648"/>
      <c r="K215" s="6">
        <v>42020</v>
      </c>
      <c r="L215" s="647"/>
    </row>
    <row r="216" spans="1:12" x14ac:dyDescent="0.3">
      <c r="A216" s="227" t="s">
        <v>520</v>
      </c>
      <c r="B216" s="21" t="s">
        <v>341</v>
      </c>
      <c r="C216" s="102" t="s">
        <v>119</v>
      </c>
      <c r="D216" s="3">
        <v>3131</v>
      </c>
      <c r="E216" s="648">
        <v>47803</v>
      </c>
      <c r="F216" s="73">
        <v>0</v>
      </c>
      <c r="G216" s="648">
        <v>38242.400000000001</v>
      </c>
      <c r="H216" s="643"/>
      <c r="I216" s="643"/>
      <c r="J216" s="648"/>
      <c r="K216" s="6">
        <v>38242.400000000001</v>
      </c>
      <c r="L216" s="647"/>
    </row>
    <row r="217" spans="1:12" x14ac:dyDescent="0.3">
      <c r="A217" s="227" t="s">
        <v>522</v>
      </c>
      <c r="B217" s="21" t="s">
        <v>651</v>
      </c>
      <c r="C217" s="102" t="s">
        <v>122</v>
      </c>
      <c r="D217" s="3">
        <v>3131</v>
      </c>
      <c r="E217" s="648">
        <v>180000</v>
      </c>
      <c r="F217" s="73">
        <v>0</v>
      </c>
      <c r="G217" s="648">
        <v>144000</v>
      </c>
      <c r="H217" s="643"/>
      <c r="I217" s="643"/>
      <c r="J217" s="648">
        <v>144000</v>
      </c>
      <c r="K217" s="6"/>
      <c r="L217" s="647"/>
    </row>
    <row r="218" spans="1:12" ht="23.25" customHeight="1" x14ac:dyDescent="0.3">
      <c r="A218" s="227" t="s">
        <v>524</v>
      </c>
      <c r="B218" s="21" t="s">
        <v>652</v>
      </c>
      <c r="C218" s="102" t="s">
        <v>122</v>
      </c>
      <c r="D218" s="3">
        <v>3131</v>
      </c>
      <c r="E218" s="648">
        <v>100000</v>
      </c>
      <c r="F218" s="73">
        <v>0</v>
      </c>
      <c r="G218" s="648">
        <v>80000</v>
      </c>
      <c r="H218" s="643"/>
      <c r="I218" s="643"/>
      <c r="J218" s="648">
        <v>6000</v>
      </c>
      <c r="K218" s="6">
        <v>74000</v>
      </c>
      <c r="L218" s="647"/>
    </row>
    <row r="219" spans="1:12" x14ac:dyDescent="0.3">
      <c r="A219" s="227" t="s">
        <v>526</v>
      </c>
      <c r="B219" s="21" t="s">
        <v>653</v>
      </c>
      <c r="C219" s="102" t="s">
        <v>119</v>
      </c>
      <c r="D219" s="3">
        <v>3131</v>
      </c>
      <c r="E219" s="648">
        <v>49470</v>
      </c>
      <c r="F219" s="73">
        <v>0</v>
      </c>
      <c r="G219" s="648">
        <v>39576</v>
      </c>
      <c r="H219" s="643"/>
      <c r="I219" s="643"/>
      <c r="J219" s="648"/>
      <c r="K219" s="6">
        <v>39576</v>
      </c>
      <c r="L219" s="647"/>
    </row>
    <row r="220" spans="1:12" x14ac:dyDescent="0.3">
      <c r="A220" s="227" t="s">
        <v>528</v>
      </c>
      <c r="B220" s="21" t="s">
        <v>654</v>
      </c>
      <c r="C220" s="102" t="s">
        <v>119</v>
      </c>
      <c r="D220" s="3">
        <v>3131</v>
      </c>
      <c r="E220" s="648">
        <v>55842</v>
      </c>
      <c r="F220" s="73">
        <v>0</v>
      </c>
      <c r="G220" s="648">
        <v>44673.599999999999</v>
      </c>
      <c r="H220" s="643"/>
      <c r="I220" s="643"/>
      <c r="J220" s="648"/>
      <c r="K220" s="6">
        <v>44673.599999999999</v>
      </c>
      <c r="L220" s="647"/>
    </row>
    <row r="221" spans="1:12" x14ac:dyDescent="0.3">
      <c r="A221" s="227" t="s">
        <v>530</v>
      </c>
      <c r="B221" s="21" t="s">
        <v>655</v>
      </c>
      <c r="C221" s="102" t="s">
        <v>119</v>
      </c>
      <c r="D221" s="3">
        <v>3131</v>
      </c>
      <c r="E221" s="648">
        <v>45920</v>
      </c>
      <c r="F221" s="73">
        <v>0</v>
      </c>
      <c r="G221" s="648">
        <v>36736</v>
      </c>
      <c r="H221" s="643"/>
      <c r="I221" s="643"/>
      <c r="J221" s="648"/>
      <c r="K221" s="6">
        <v>36736</v>
      </c>
      <c r="L221" s="647"/>
    </row>
    <row r="222" spans="1:12" x14ac:dyDescent="0.3">
      <c r="A222" s="227" t="s">
        <v>532</v>
      </c>
      <c r="B222" s="21" t="s">
        <v>656</v>
      </c>
      <c r="C222" s="102" t="s">
        <v>122</v>
      </c>
      <c r="D222" s="3">
        <v>3131</v>
      </c>
      <c r="E222" s="648">
        <v>34500</v>
      </c>
      <c r="F222" s="73">
        <v>0</v>
      </c>
      <c r="G222" s="648">
        <v>27600</v>
      </c>
      <c r="H222" s="643"/>
      <c r="I222" s="643"/>
      <c r="J222" s="648"/>
      <c r="K222" s="6">
        <v>27600</v>
      </c>
      <c r="L222" s="647"/>
    </row>
    <row r="223" spans="1:12" x14ac:dyDescent="0.3">
      <c r="A223" s="174">
        <v>69</v>
      </c>
      <c r="B223" s="21" t="s">
        <v>657</v>
      </c>
      <c r="C223" s="102" t="s">
        <v>119</v>
      </c>
      <c r="D223" s="3">
        <v>3131</v>
      </c>
      <c r="E223" s="648">
        <v>37098</v>
      </c>
      <c r="F223" s="73">
        <v>0</v>
      </c>
      <c r="G223" s="648">
        <v>29678.400000000001</v>
      </c>
      <c r="H223" s="643"/>
      <c r="I223" s="643"/>
      <c r="J223" s="648"/>
      <c r="K223" s="6">
        <v>29678.400000000001</v>
      </c>
      <c r="L223" s="647"/>
    </row>
    <row r="224" spans="1:12" x14ac:dyDescent="0.3">
      <c r="A224" s="392">
        <v>70</v>
      </c>
      <c r="B224" s="21" t="s">
        <v>658</v>
      </c>
      <c r="C224" s="102" t="s">
        <v>119</v>
      </c>
      <c r="D224" s="3">
        <v>3131</v>
      </c>
      <c r="E224" s="648">
        <v>48927</v>
      </c>
      <c r="F224" s="73">
        <v>0</v>
      </c>
      <c r="G224" s="648">
        <v>39141.599999999999</v>
      </c>
      <c r="H224" s="643"/>
      <c r="I224" s="643"/>
      <c r="J224" s="648"/>
      <c r="K224" s="6">
        <v>39141.599999999999</v>
      </c>
      <c r="L224" s="647"/>
    </row>
    <row r="225" spans="1:12" x14ac:dyDescent="0.3">
      <c r="A225" s="392">
        <v>71</v>
      </c>
      <c r="B225" s="21" t="s">
        <v>659</v>
      </c>
      <c r="C225" s="102" t="s">
        <v>122</v>
      </c>
      <c r="D225" s="3">
        <v>3131</v>
      </c>
      <c r="E225" s="648">
        <v>9320</v>
      </c>
      <c r="F225" s="73">
        <v>0</v>
      </c>
      <c r="G225" s="648">
        <v>7456</v>
      </c>
      <c r="H225" s="643"/>
      <c r="I225" s="643"/>
      <c r="J225" s="648"/>
      <c r="K225" s="6">
        <v>7456</v>
      </c>
      <c r="L225" s="647"/>
    </row>
    <row r="226" spans="1:12" x14ac:dyDescent="0.3">
      <c r="A226" s="227"/>
      <c r="B226" s="371" t="s">
        <v>74</v>
      </c>
      <c r="C226" s="710"/>
      <c r="D226" s="713"/>
      <c r="E226" s="650">
        <f>SUM(E155:E225)</f>
        <v>3905943</v>
      </c>
      <c r="F226" s="235"/>
      <c r="G226" s="650">
        <f>SUM(G155:G225)</f>
        <v>3143478.3999999994</v>
      </c>
      <c r="H226" s="4">
        <v>0</v>
      </c>
      <c r="I226" s="4">
        <f>SUM(I155:I225)</f>
        <v>1383247.5999999994</v>
      </c>
      <c r="J226" s="650">
        <f>SUM(J155:J225)</f>
        <v>860992.8</v>
      </c>
      <c r="K226" s="4">
        <f>SUM(K155:K225)</f>
        <v>899238</v>
      </c>
      <c r="L226" s="647"/>
    </row>
    <row r="227" spans="1:12" ht="47.25" x14ac:dyDescent="0.3">
      <c r="A227" s="227"/>
      <c r="B227" s="371" t="s">
        <v>342</v>
      </c>
      <c r="C227" s="102" t="s">
        <v>73</v>
      </c>
      <c r="D227" s="3" t="s">
        <v>73</v>
      </c>
      <c r="E227" s="648" t="s">
        <v>73</v>
      </c>
      <c r="F227" s="73" t="s">
        <v>73</v>
      </c>
      <c r="G227" s="648" t="s">
        <v>73</v>
      </c>
      <c r="H227" s="6"/>
      <c r="I227" s="6"/>
      <c r="J227" s="648" t="s">
        <v>73</v>
      </c>
      <c r="K227" s="6" t="s">
        <v>73</v>
      </c>
      <c r="L227" s="6"/>
    </row>
    <row r="228" spans="1:12" x14ac:dyDescent="0.3">
      <c r="A228" s="227" t="s">
        <v>118</v>
      </c>
      <c r="B228" s="21" t="s">
        <v>660</v>
      </c>
      <c r="C228" s="102" t="s">
        <v>119</v>
      </c>
      <c r="D228" s="3">
        <v>3131</v>
      </c>
      <c r="E228" s="648">
        <v>37098</v>
      </c>
      <c r="F228" s="73">
        <v>0</v>
      </c>
      <c r="G228" s="648">
        <v>29678.400000000001</v>
      </c>
      <c r="H228" s="6"/>
      <c r="I228" s="6"/>
      <c r="J228" s="648"/>
      <c r="K228" s="6">
        <v>29678.400000000001</v>
      </c>
      <c r="L228" s="6"/>
    </row>
    <row r="229" spans="1:12" x14ac:dyDescent="0.3">
      <c r="A229" s="227" t="s">
        <v>120</v>
      </c>
      <c r="B229" s="372" t="s">
        <v>661</v>
      </c>
      <c r="C229" s="102" t="s">
        <v>119</v>
      </c>
      <c r="D229" s="3">
        <v>3131</v>
      </c>
      <c r="E229" s="648">
        <v>37098</v>
      </c>
      <c r="F229" s="73">
        <v>0</v>
      </c>
      <c r="G229" s="648">
        <v>29678.400000000001</v>
      </c>
      <c r="H229" s="6"/>
      <c r="I229" s="6"/>
      <c r="J229" s="648"/>
      <c r="K229" s="6">
        <v>29678.400000000001</v>
      </c>
      <c r="L229" s="6"/>
    </row>
    <row r="230" spans="1:12" x14ac:dyDescent="0.3">
      <c r="A230" s="227" t="s">
        <v>121</v>
      </c>
      <c r="B230" s="372" t="s">
        <v>662</v>
      </c>
      <c r="C230" s="102" t="s">
        <v>119</v>
      </c>
      <c r="D230" s="3">
        <v>3131</v>
      </c>
      <c r="E230" s="648">
        <v>55000</v>
      </c>
      <c r="F230" s="73">
        <v>0</v>
      </c>
      <c r="G230" s="648">
        <v>44000</v>
      </c>
      <c r="H230" s="6"/>
      <c r="I230" s="6"/>
      <c r="J230" s="648"/>
      <c r="K230" s="6">
        <v>44000</v>
      </c>
      <c r="L230" s="6"/>
    </row>
    <row r="231" spans="1:12" x14ac:dyDescent="0.3">
      <c r="A231" s="227" t="s">
        <v>123</v>
      </c>
      <c r="B231" s="21" t="s">
        <v>663</v>
      </c>
      <c r="C231" s="102" t="s">
        <v>119</v>
      </c>
      <c r="D231" s="3">
        <v>3131</v>
      </c>
      <c r="E231" s="648">
        <v>37098</v>
      </c>
      <c r="F231" s="73">
        <v>0</v>
      </c>
      <c r="G231" s="648">
        <v>29678.400000000001</v>
      </c>
      <c r="H231" s="6"/>
      <c r="I231" s="6"/>
      <c r="J231" s="648"/>
      <c r="K231" s="6">
        <v>29678.400000000001</v>
      </c>
      <c r="L231" s="6"/>
    </row>
    <row r="232" spans="1:12" x14ac:dyDescent="0.3">
      <c r="A232" s="227" t="s">
        <v>124</v>
      </c>
      <c r="B232" s="21" t="s">
        <v>664</v>
      </c>
      <c r="C232" s="102" t="s">
        <v>119</v>
      </c>
      <c r="D232" s="3">
        <v>3131</v>
      </c>
      <c r="E232" s="648">
        <v>200000</v>
      </c>
      <c r="F232" s="73">
        <v>0</v>
      </c>
      <c r="G232" s="648">
        <v>160000</v>
      </c>
      <c r="H232" s="6"/>
      <c r="I232" s="6"/>
      <c r="J232" s="648"/>
      <c r="K232" s="6">
        <v>160000</v>
      </c>
      <c r="L232" s="6"/>
    </row>
    <row r="233" spans="1:12" x14ac:dyDescent="0.3">
      <c r="A233" s="227" t="s">
        <v>206</v>
      </c>
      <c r="B233" s="372" t="s">
        <v>665</v>
      </c>
      <c r="C233" s="102" t="s">
        <v>119</v>
      </c>
      <c r="D233" s="3">
        <v>3131</v>
      </c>
      <c r="E233" s="648">
        <v>55000</v>
      </c>
      <c r="F233" s="73">
        <v>0</v>
      </c>
      <c r="G233" s="648">
        <v>44000</v>
      </c>
      <c r="H233" s="6"/>
      <c r="I233" s="6"/>
      <c r="J233" s="648"/>
      <c r="K233" s="6">
        <v>44000</v>
      </c>
      <c r="L233" s="6"/>
    </row>
    <row r="234" spans="1:12" x14ac:dyDescent="0.3">
      <c r="A234" s="227" t="s">
        <v>207</v>
      </c>
      <c r="B234" s="21" t="s">
        <v>666</v>
      </c>
      <c r="C234" s="102" t="s">
        <v>119</v>
      </c>
      <c r="D234" s="3">
        <v>3131</v>
      </c>
      <c r="E234" s="648">
        <v>105000</v>
      </c>
      <c r="F234" s="73">
        <v>0</v>
      </c>
      <c r="G234" s="648">
        <v>84000</v>
      </c>
      <c r="H234" s="6"/>
      <c r="I234" s="6"/>
      <c r="J234" s="648"/>
      <c r="K234" s="6">
        <v>84000</v>
      </c>
      <c r="L234" s="6"/>
    </row>
    <row r="235" spans="1:12" x14ac:dyDescent="0.3">
      <c r="A235" s="227" t="s">
        <v>209</v>
      </c>
      <c r="B235" s="21" t="s">
        <v>667</v>
      </c>
      <c r="C235" s="102" t="s">
        <v>119</v>
      </c>
      <c r="D235" s="3">
        <v>3131</v>
      </c>
      <c r="E235" s="648">
        <v>55000</v>
      </c>
      <c r="F235" s="73">
        <v>0</v>
      </c>
      <c r="G235" s="648">
        <v>44000</v>
      </c>
      <c r="H235" s="6"/>
      <c r="I235" s="6"/>
      <c r="J235" s="648"/>
      <c r="K235" s="6">
        <v>44000</v>
      </c>
      <c r="L235" s="6"/>
    </row>
    <row r="236" spans="1:12" x14ac:dyDescent="0.3">
      <c r="A236" s="227" t="s">
        <v>210</v>
      </c>
      <c r="B236" s="21" t="s">
        <v>668</v>
      </c>
      <c r="C236" s="102" t="s">
        <v>119</v>
      </c>
      <c r="D236" s="3">
        <v>3131</v>
      </c>
      <c r="E236" s="648">
        <v>55000</v>
      </c>
      <c r="F236" s="73">
        <v>0</v>
      </c>
      <c r="G236" s="648">
        <v>44000</v>
      </c>
      <c r="H236" s="6"/>
      <c r="I236" s="6"/>
      <c r="J236" s="648"/>
      <c r="K236" s="6">
        <v>44000</v>
      </c>
      <c r="L236" s="6"/>
    </row>
    <row r="237" spans="1:12" x14ac:dyDescent="0.3">
      <c r="A237" s="227" t="s">
        <v>211</v>
      </c>
      <c r="B237" s="21" t="s">
        <v>669</v>
      </c>
      <c r="C237" s="102" t="s">
        <v>119</v>
      </c>
      <c r="D237" s="3">
        <v>3131</v>
      </c>
      <c r="E237" s="648">
        <v>50000</v>
      </c>
      <c r="F237" s="73">
        <v>0</v>
      </c>
      <c r="G237" s="648">
        <v>40000</v>
      </c>
      <c r="H237" s="6"/>
      <c r="I237" s="6"/>
      <c r="J237" s="648"/>
      <c r="K237" s="6">
        <v>40000</v>
      </c>
      <c r="L237" s="6"/>
    </row>
    <row r="238" spans="1:12" x14ac:dyDescent="0.3">
      <c r="A238" s="227" t="s">
        <v>212</v>
      </c>
      <c r="B238" s="21" t="s">
        <v>670</v>
      </c>
      <c r="C238" s="102" t="s">
        <v>119</v>
      </c>
      <c r="D238" s="3">
        <v>3131</v>
      </c>
      <c r="E238" s="648">
        <v>55000</v>
      </c>
      <c r="F238" s="73">
        <v>0</v>
      </c>
      <c r="G238" s="648">
        <v>44000</v>
      </c>
      <c r="H238" s="6"/>
      <c r="I238" s="6"/>
      <c r="J238" s="648"/>
      <c r="K238" s="6">
        <v>44000</v>
      </c>
      <c r="L238" s="6"/>
    </row>
    <row r="239" spans="1:12" x14ac:dyDescent="0.3">
      <c r="A239" s="227" t="s">
        <v>213</v>
      </c>
      <c r="B239" s="21" t="s">
        <v>671</v>
      </c>
      <c r="C239" s="102" t="s">
        <v>119</v>
      </c>
      <c r="D239" s="3">
        <v>3131</v>
      </c>
      <c r="E239" s="648">
        <v>34984</v>
      </c>
      <c r="F239" s="73">
        <v>0</v>
      </c>
      <c r="G239" s="648">
        <v>27987.200000000001</v>
      </c>
      <c r="H239" s="6"/>
      <c r="I239" s="6"/>
      <c r="J239" s="648"/>
      <c r="K239" s="6">
        <v>27987.200000000001</v>
      </c>
      <c r="L239" s="6"/>
    </row>
    <row r="240" spans="1:12" x14ac:dyDescent="0.3">
      <c r="A240" s="227" t="s">
        <v>214</v>
      </c>
      <c r="B240" s="372" t="s">
        <v>672</v>
      </c>
      <c r="C240" s="102" t="s">
        <v>119</v>
      </c>
      <c r="D240" s="3">
        <v>3131</v>
      </c>
      <c r="E240" s="648">
        <v>45000</v>
      </c>
      <c r="F240" s="73">
        <v>0</v>
      </c>
      <c r="G240" s="648">
        <v>36000</v>
      </c>
      <c r="H240" s="6"/>
      <c r="I240" s="6"/>
      <c r="J240" s="648"/>
      <c r="K240" s="6">
        <v>36000</v>
      </c>
      <c r="L240" s="6"/>
    </row>
    <row r="241" spans="1:12" x14ac:dyDescent="0.3">
      <c r="A241" s="227" t="s">
        <v>215</v>
      </c>
      <c r="B241" s="21" t="s">
        <v>673</v>
      </c>
      <c r="C241" s="102" t="s">
        <v>119</v>
      </c>
      <c r="D241" s="3">
        <v>3131</v>
      </c>
      <c r="E241" s="648">
        <v>55000</v>
      </c>
      <c r="F241" s="73">
        <v>0</v>
      </c>
      <c r="G241" s="648">
        <v>44000</v>
      </c>
      <c r="H241" s="6"/>
      <c r="I241" s="6"/>
      <c r="J241" s="648"/>
      <c r="K241" s="6">
        <v>44000</v>
      </c>
      <c r="L241" s="6"/>
    </row>
    <row r="242" spans="1:12" x14ac:dyDescent="0.3">
      <c r="A242" s="227" t="s">
        <v>216</v>
      </c>
      <c r="B242" s="21" t="s">
        <v>674</v>
      </c>
      <c r="C242" s="102" t="s">
        <v>119</v>
      </c>
      <c r="D242" s="3">
        <v>3131</v>
      </c>
      <c r="E242" s="648">
        <v>50000</v>
      </c>
      <c r="F242" s="73">
        <v>0</v>
      </c>
      <c r="G242" s="648">
        <v>40000</v>
      </c>
      <c r="H242" s="6"/>
      <c r="I242" s="6"/>
      <c r="J242" s="648"/>
      <c r="K242" s="6">
        <v>40000</v>
      </c>
      <c r="L242" s="6"/>
    </row>
    <row r="243" spans="1:12" x14ac:dyDescent="0.3">
      <c r="A243" s="227" t="s">
        <v>217</v>
      </c>
      <c r="B243" s="372" t="s">
        <v>675</v>
      </c>
      <c r="C243" s="102" t="s">
        <v>119</v>
      </c>
      <c r="D243" s="3">
        <v>3131</v>
      </c>
      <c r="E243" s="648">
        <v>80000</v>
      </c>
      <c r="F243" s="73">
        <v>0</v>
      </c>
      <c r="G243" s="648">
        <v>64000</v>
      </c>
      <c r="H243" s="6"/>
      <c r="I243" s="6"/>
      <c r="J243" s="648"/>
      <c r="K243" s="6">
        <v>64000</v>
      </c>
      <c r="L243" s="6"/>
    </row>
    <row r="244" spans="1:12" x14ac:dyDescent="0.3">
      <c r="A244" s="712" t="s">
        <v>218</v>
      </c>
      <c r="B244" s="21" t="s">
        <v>676</v>
      </c>
      <c r="C244" s="102" t="s">
        <v>119</v>
      </c>
      <c r="D244" s="3">
        <v>3131</v>
      </c>
      <c r="E244" s="648">
        <v>37098</v>
      </c>
      <c r="F244" s="73">
        <v>0</v>
      </c>
      <c r="G244" s="648">
        <v>34425</v>
      </c>
      <c r="H244" s="6"/>
      <c r="I244" s="6"/>
      <c r="J244" s="648"/>
      <c r="K244" s="6">
        <v>34425</v>
      </c>
      <c r="L244" s="6"/>
    </row>
    <row r="245" spans="1:12" x14ac:dyDescent="0.3">
      <c r="A245" s="227" t="s">
        <v>219</v>
      </c>
      <c r="B245" s="21" t="s">
        <v>677</v>
      </c>
      <c r="C245" s="102" t="s">
        <v>119</v>
      </c>
      <c r="D245" s="3">
        <v>3131</v>
      </c>
      <c r="E245" s="648">
        <v>55000</v>
      </c>
      <c r="F245" s="73">
        <v>0</v>
      </c>
      <c r="G245" s="648">
        <v>44000</v>
      </c>
      <c r="H245" s="6"/>
      <c r="I245" s="6"/>
      <c r="J245" s="648"/>
      <c r="K245" s="6">
        <v>44000</v>
      </c>
      <c r="L245" s="6"/>
    </row>
    <row r="246" spans="1:12" x14ac:dyDescent="0.3">
      <c r="A246" s="227" t="s">
        <v>220</v>
      </c>
      <c r="B246" s="21" t="s">
        <v>678</v>
      </c>
      <c r="C246" s="102" t="s">
        <v>119</v>
      </c>
      <c r="D246" s="3">
        <v>3131</v>
      </c>
      <c r="E246" s="648">
        <v>58760</v>
      </c>
      <c r="F246" s="73">
        <v>0</v>
      </c>
      <c r="G246" s="648">
        <v>47008</v>
      </c>
      <c r="H246" s="6"/>
      <c r="I246" s="6"/>
      <c r="J246" s="648"/>
      <c r="K246" s="6">
        <v>47008</v>
      </c>
      <c r="L246" s="6"/>
    </row>
    <row r="247" spans="1:12" x14ac:dyDescent="0.3">
      <c r="A247" s="227" t="s">
        <v>221</v>
      </c>
      <c r="B247" s="21" t="s">
        <v>679</v>
      </c>
      <c r="C247" s="102" t="s">
        <v>119</v>
      </c>
      <c r="D247" s="3">
        <v>3131</v>
      </c>
      <c r="E247" s="648">
        <v>55000</v>
      </c>
      <c r="F247" s="73">
        <v>0</v>
      </c>
      <c r="G247" s="648">
        <v>44000</v>
      </c>
      <c r="H247" s="6"/>
      <c r="I247" s="6"/>
      <c r="J247" s="648"/>
      <c r="K247" s="6">
        <v>44000</v>
      </c>
      <c r="L247" s="6"/>
    </row>
    <row r="248" spans="1:12" x14ac:dyDescent="0.3">
      <c r="A248" s="227" t="s">
        <v>222</v>
      </c>
      <c r="B248" s="372" t="s">
        <v>680</v>
      </c>
      <c r="C248" s="102" t="s">
        <v>119</v>
      </c>
      <c r="D248" s="3">
        <v>3131</v>
      </c>
      <c r="E248" s="648">
        <v>99536</v>
      </c>
      <c r="F248" s="73">
        <v>0</v>
      </c>
      <c r="G248" s="648">
        <v>79628.800000000003</v>
      </c>
      <c r="H248" s="6"/>
      <c r="I248" s="6"/>
      <c r="J248" s="648"/>
      <c r="K248" s="6">
        <v>79628.800000000003</v>
      </c>
      <c r="L248" s="6"/>
    </row>
    <row r="249" spans="1:12" x14ac:dyDescent="0.3">
      <c r="A249" s="227" t="s">
        <v>223</v>
      </c>
      <c r="B249" s="372" t="s">
        <v>681</v>
      </c>
      <c r="C249" s="102" t="s">
        <v>119</v>
      </c>
      <c r="D249" s="3">
        <v>3131</v>
      </c>
      <c r="E249" s="648">
        <v>46000</v>
      </c>
      <c r="F249" s="73">
        <v>0</v>
      </c>
      <c r="G249" s="648">
        <v>36800</v>
      </c>
      <c r="H249" s="6"/>
      <c r="I249" s="6"/>
      <c r="J249" s="648"/>
      <c r="K249" s="6">
        <v>36800</v>
      </c>
      <c r="L249" s="6"/>
    </row>
    <row r="250" spans="1:12" x14ac:dyDescent="0.3">
      <c r="A250" s="227" t="s">
        <v>224</v>
      </c>
      <c r="B250" s="21" t="s">
        <v>682</v>
      </c>
      <c r="C250" s="102" t="s">
        <v>119</v>
      </c>
      <c r="D250" s="3">
        <v>3131</v>
      </c>
      <c r="E250" s="648">
        <v>80000</v>
      </c>
      <c r="F250" s="73">
        <v>0</v>
      </c>
      <c r="G250" s="648">
        <v>64000</v>
      </c>
      <c r="H250" s="6"/>
      <c r="I250" s="6"/>
      <c r="J250" s="648"/>
      <c r="K250" s="6">
        <v>64000</v>
      </c>
      <c r="L250" s="6"/>
    </row>
    <row r="251" spans="1:12" x14ac:dyDescent="0.3">
      <c r="A251" s="227" t="s">
        <v>225</v>
      </c>
      <c r="B251" s="21" t="s">
        <v>683</v>
      </c>
      <c r="C251" s="102" t="s">
        <v>119</v>
      </c>
      <c r="D251" s="3">
        <v>3131</v>
      </c>
      <c r="E251" s="648">
        <v>55000</v>
      </c>
      <c r="F251" s="73">
        <v>0</v>
      </c>
      <c r="G251" s="648">
        <v>44000</v>
      </c>
      <c r="H251" s="6"/>
      <c r="I251" s="6"/>
      <c r="J251" s="648"/>
      <c r="K251" s="6">
        <v>44000</v>
      </c>
      <c r="L251" s="6"/>
    </row>
    <row r="252" spans="1:12" x14ac:dyDescent="0.3">
      <c r="A252" s="227" t="s">
        <v>226</v>
      </c>
      <c r="B252" s="21" t="s">
        <v>684</v>
      </c>
      <c r="C252" s="102" t="s">
        <v>119</v>
      </c>
      <c r="D252" s="3">
        <v>3131</v>
      </c>
      <c r="E252" s="648">
        <v>52604</v>
      </c>
      <c r="F252" s="73">
        <v>0</v>
      </c>
      <c r="G252" s="648">
        <v>42084</v>
      </c>
      <c r="H252" s="6"/>
      <c r="I252" s="6"/>
      <c r="J252" s="648"/>
      <c r="K252" s="6">
        <v>42084</v>
      </c>
      <c r="L252" s="6"/>
    </row>
    <row r="253" spans="1:12" x14ac:dyDescent="0.3">
      <c r="A253" s="227" t="s">
        <v>227</v>
      </c>
      <c r="B253" s="21" t="s">
        <v>685</v>
      </c>
      <c r="C253" s="102" t="s">
        <v>119</v>
      </c>
      <c r="D253" s="3">
        <v>3131</v>
      </c>
      <c r="E253" s="648">
        <v>45920</v>
      </c>
      <c r="F253" s="73">
        <v>0</v>
      </c>
      <c r="G253" s="648">
        <v>36736</v>
      </c>
      <c r="H253" s="6"/>
      <c r="I253" s="6"/>
      <c r="J253" s="648"/>
      <c r="K253" s="6">
        <v>36736</v>
      </c>
      <c r="L253" s="6"/>
    </row>
    <row r="254" spans="1:12" x14ac:dyDescent="0.3">
      <c r="A254" s="227" t="s">
        <v>228</v>
      </c>
      <c r="B254" s="21" t="s">
        <v>686</v>
      </c>
      <c r="C254" s="102" t="s">
        <v>119</v>
      </c>
      <c r="D254" s="3">
        <v>3131</v>
      </c>
      <c r="E254" s="648">
        <v>55000</v>
      </c>
      <c r="F254" s="73">
        <v>0</v>
      </c>
      <c r="G254" s="648">
        <v>44000</v>
      </c>
      <c r="H254" s="6"/>
      <c r="I254" s="6"/>
      <c r="J254" s="648"/>
      <c r="K254" s="6">
        <v>44000</v>
      </c>
      <c r="L254" s="6"/>
    </row>
    <row r="255" spans="1:12" x14ac:dyDescent="0.3">
      <c r="A255" s="227" t="s">
        <v>229</v>
      </c>
      <c r="B255" s="21" t="s">
        <v>687</v>
      </c>
      <c r="C255" s="102" t="s">
        <v>119</v>
      </c>
      <c r="D255" s="3">
        <v>3131</v>
      </c>
      <c r="E255" s="648">
        <v>80000</v>
      </c>
      <c r="F255" s="73">
        <v>0</v>
      </c>
      <c r="G255" s="648">
        <v>64000</v>
      </c>
      <c r="H255" s="6"/>
      <c r="I255" s="6"/>
      <c r="J255" s="648"/>
      <c r="K255" s="6">
        <v>64000</v>
      </c>
      <c r="L255" s="6"/>
    </row>
    <row r="256" spans="1:12" x14ac:dyDescent="0.3">
      <c r="A256" s="227" t="s">
        <v>230</v>
      </c>
      <c r="B256" s="21" t="s">
        <v>688</v>
      </c>
      <c r="C256" s="102" t="s">
        <v>119</v>
      </c>
      <c r="D256" s="3">
        <v>3131</v>
      </c>
      <c r="E256" s="648">
        <v>37098</v>
      </c>
      <c r="F256" s="73">
        <v>0</v>
      </c>
      <c r="G256" s="648">
        <v>29678.400000000001</v>
      </c>
      <c r="H256" s="6"/>
      <c r="I256" s="6"/>
      <c r="J256" s="648"/>
      <c r="K256" s="6">
        <v>29678.400000000001</v>
      </c>
      <c r="L256" s="6"/>
    </row>
    <row r="257" spans="1:12" x14ac:dyDescent="0.3">
      <c r="A257" s="227" t="s">
        <v>231</v>
      </c>
      <c r="B257" s="21" t="s">
        <v>689</v>
      </c>
      <c r="C257" s="102" t="s">
        <v>119</v>
      </c>
      <c r="D257" s="3">
        <v>3131</v>
      </c>
      <c r="E257" s="648">
        <v>90270</v>
      </c>
      <c r="F257" s="73">
        <v>0</v>
      </c>
      <c r="G257" s="648">
        <v>72216</v>
      </c>
      <c r="H257" s="6"/>
      <c r="I257" s="6"/>
      <c r="J257" s="648"/>
      <c r="K257" s="6">
        <v>72216</v>
      </c>
      <c r="L257" s="6"/>
    </row>
    <row r="258" spans="1:12" x14ac:dyDescent="0.3">
      <c r="A258" s="227" t="s">
        <v>232</v>
      </c>
      <c r="B258" s="21" t="s">
        <v>690</v>
      </c>
      <c r="C258" s="102" t="s">
        <v>119</v>
      </c>
      <c r="D258" s="3">
        <v>3131</v>
      </c>
      <c r="E258" s="648">
        <v>55000</v>
      </c>
      <c r="F258" s="73">
        <v>0</v>
      </c>
      <c r="G258" s="648">
        <v>44000</v>
      </c>
      <c r="H258" s="6"/>
      <c r="I258" s="6"/>
      <c r="J258" s="648"/>
      <c r="K258" s="6">
        <v>44000</v>
      </c>
      <c r="L258" s="6"/>
    </row>
    <row r="259" spans="1:12" x14ac:dyDescent="0.3">
      <c r="A259" s="227" t="s">
        <v>236</v>
      </c>
      <c r="B259" s="21" t="s">
        <v>691</v>
      </c>
      <c r="C259" s="102" t="s">
        <v>119</v>
      </c>
      <c r="D259" s="3">
        <v>3131</v>
      </c>
      <c r="E259" s="648">
        <v>37098</v>
      </c>
      <c r="F259" s="73">
        <v>0</v>
      </c>
      <c r="G259" s="648">
        <v>29678.400000000001</v>
      </c>
      <c r="H259" s="6"/>
      <c r="I259" s="6"/>
      <c r="J259" s="648"/>
      <c r="K259" s="6">
        <v>29678.400000000001</v>
      </c>
      <c r="L259" s="6"/>
    </row>
    <row r="260" spans="1:12" x14ac:dyDescent="0.3">
      <c r="A260" s="227" t="s">
        <v>238</v>
      </c>
      <c r="B260" s="372" t="s">
        <v>692</v>
      </c>
      <c r="C260" s="102" t="s">
        <v>119</v>
      </c>
      <c r="D260" s="3">
        <v>3131</v>
      </c>
      <c r="E260" s="648">
        <v>34984</v>
      </c>
      <c r="F260" s="73">
        <v>0</v>
      </c>
      <c r="G260" s="648">
        <v>27987.200000000001</v>
      </c>
      <c r="H260" s="6"/>
      <c r="I260" s="6"/>
      <c r="J260" s="648"/>
      <c r="K260" s="6">
        <v>27987.200000000001</v>
      </c>
      <c r="L260" s="6"/>
    </row>
    <row r="261" spans="1:12" x14ac:dyDescent="0.3">
      <c r="A261" s="227" t="s">
        <v>239</v>
      </c>
      <c r="B261" s="21" t="s">
        <v>693</v>
      </c>
      <c r="C261" s="102" t="s">
        <v>119</v>
      </c>
      <c r="D261" s="3">
        <v>3131</v>
      </c>
      <c r="E261" s="648">
        <v>37098</v>
      </c>
      <c r="F261" s="73">
        <v>0</v>
      </c>
      <c r="G261" s="648">
        <v>29678.400000000001</v>
      </c>
      <c r="H261" s="6"/>
      <c r="I261" s="6"/>
      <c r="J261" s="648"/>
      <c r="K261" s="6">
        <v>29678.400000000001</v>
      </c>
      <c r="L261" s="6"/>
    </row>
    <row r="262" spans="1:12" x14ac:dyDescent="0.3">
      <c r="A262" s="227" t="s">
        <v>240</v>
      </c>
      <c r="B262" s="21" t="s">
        <v>694</v>
      </c>
      <c r="C262" s="102" t="s">
        <v>119</v>
      </c>
      <c r="D262" s="3">
        <v>3131</v>
      </c>
      <c r="E262" s="648">
        <v>45500</v>
      </c>
      <c r="F262" s="73">
        <v>0</v>
      </c>
      <c r="G262" s="648">
        <v>36400</v>
      </c>
      <c r="H262" s="6"/>
      <c r="I262" s="6"/>
      <c r="J262" s="648"/>
      <c r="K262" s="6">
        <v>36400</v>
      </c>
      <c r="L262" s="6"/>
    </row>
    <row r="263" spans="1:12" x14ac:dyDescent="0.3">
      <c r="A263" s="227" t="s">
        <v>241</v>
      </c>
      <c r="B263" s="21" t="s">
        <v>695</v>
      </c>
      <c r="C263" s="102" t="s">
        <v>119</v>
      </c>
      <c r="D263" s="3">
        <v>3131</v>
      </c>
      <c r="E263" s="648">
        <v>57580</v>
      </c>
      <c r="F263" s="73">
        <v>0</v>
      </c>
      <c r="G263" s="648">
        <v>46064</v>
      </c>
      <c r="H263" s="6"/>
      <c r="I263" s="6"/>
      <c r="J263" s="648"/>
      <c r="K263" s="6">
        <v>46064</v>
      </c>
      <c r="L263" s="6"/>
    </row>
    <row r="264" spans="1:12" x14ac:dyDescent="0.3">
      <c r="A264" s="227" t="s">
        <v>242</v>
      </c>
      <c r="B264" s="21" t="s">
        <v>696</v>
      </c>
      <c r="C264" s="102" t="s">
        <v>119</v>
      </c>
      <c r="D264" s="3">
        <v>3131</v>
      </c>
      <c r="E264" s="648">
        <v>196695</v>
      </c>
      <c r="F264" s="73">
        <v>0</v>
      </c>
      <c r="G264" s="648">
        <v>157356</v>
      </c>
      <c r="H264" s="6"/>
      <c r="I264" s="6"/>
      <c r="J264" s="648"/>
      <c r="K264" s="6">
        <v>157356</v>
      </c>
      <c r="L264" s="6"/>
    </row>
    <row r="265" spans="1:12" x14ac:dyDescent="0.3">
      <c r="A265" s="227" t="s">
        <v>243</v>
      </c>
      <c r="B265" s="21" t="s">
        <v>697</v>
      </c>
      <c r="C265" s="102" t="s">
        <v>119</v>
      </c>
      <c r="D265" s="3">
        <v>3131</v>
      </c>
      <c r="E265" s="648">
        <v>69968</v>
      </c>
      <c r="F265" s="73">
        <v>0</v>
      </c>
      <c r="G265" s="648">
        <v>55974.400000000001</v>
      </c>
      <c r="H265" s="6"/>
      <c r="I265" s="6"/>
      <c r="J265" s="648"/>
      <c r="K265" s="6">
        <v>55974.400000000001</v>
      </c>
      <c r="L265" s="6"/>
    </row>
    <row r="266" spans="1:12" x14ac:dyDescent="0.3">
      <c r="A266" s="227" t="s">
        <v>244</v>
      </c>
      <c r="B266" s="21" t="s">
        <v>698</v>
      </c>
      <c r="C266" s="102" t="s">
        <v>119</v>
      </c>
      <c r="D266" s="3">
        <v>3131</v>
      </c>
      <c r="E266" s="648">
        <v>34984</v>
      </c>
      <c r="F266" s="73">
        <v>0</v>
      </c>
      <c r="G266" s="648">
        <v>27987.200000000001</v>
      </c>
      <c r="H266" s="6"/>
      <c r="I266" s="6"/>
      <c r="J266" s="648"/>
      <c r="K266" s="6">
        <v>27987.200000000001</v>
      </c>
      <c r="L266" s="6"/>
    </row>
    <row r="267" spans="1:12" x14ac:dyDescent="0.3">
      <c r="A267" s="227" t="s">
        <v>245</v>
      </c>
      <c r="B267" s="21" t="s">
        <v>699</v>
      </c>
      <c r="C267" s="102" t="s">
        <v>119</v>
      </c>
      <c r="D267" s="3">
        <v>3131</v>
      </c>
      <c r="E267" s="648">
        <v>34984</v>
      </c>
      <c r="F267" s="73">
        <v>0</v>
      </c>
      <c r="G267" s="648">
        <v>27987.200000000001</v>
      </c>
      <c r="H267" s="6"/>
      <c r="I267" s="6"/>
      <c r="J267" s="648"/>
      <c r="K267" s="6">
        <v>27987.200000000001</v>
      </c>
      <c r="L267" s="6"/>
    </row>
    <row r="268" spans="1:12" x14ac:dyDescent="0.3">
      <c r="A268" s="227" t="s">
        <v>246</v>
      </c>
      <c r="B268" s="21" t="s">
        <v>700</v>
      </c>
      <c r="C268" s="102" t="s">
        <v>119</v>
      </c>
      <c r="D268" s="3">
        <v>3131</v>
      </c>
      <c r="E268" s="648">
        <v>38900</v>
      </c>
      <c r="F268" s="73">
        <v>0</v>
      </c>
      <c r="G268" s="648">
        <v>31120</v>
      </c>
      <c r="H268" s="6"/>
      <c r="I268" s="6"/>
      <c r="J268" s="648"/>
      <c r="K268" s="6">
        <v>31120</v>
      </c>
      <c r="L268" s="6"/>
    </row>
    <row r="269" spans="1:12" x14ac:dyDescent="0.3">
      <c r="A269" s="227" t="s">
        <v>247</v>
      </c>
      <c r="B269" s="372" t="s">
        <v>701</v>
      </c>
      <c r="C269" s="102" t="s">
        <v>119</v>
      </c>
      <c r="D269" s="3">
        <v>3131</v>
      </c>
      <c r="E269" s="648">
        <v>55000</v>
      </c>
      <c r="F269" s="73">
        <v>0</v>
      </c>
      <c r="G269" s="648">
        <v>44000</v>
      </c>
      <c r="H269" s="6"/>
      <c r="I269" s="6"/>
      <c r="J269" s="648"/>
      <c r="K269" s="6">
        <v>44000</v>
      </c>
      <c r="L269" s="6"/>
    </row>
    <row r="270" spans="1:12" ht="47.25" x14ac:dyDescent="0.3">
      <c r="A270" s="227"/>
      <c r="B270" s="371" t="s">
        <v>343</v>
      </c>
      <c r="C270" s="102" t="s">
        <v>73</v>
      </c>
      <c r="D270" s="3" t="s">
        <v>73</v>
      </c>
      <c r="E270" s="648" t="s">
        <v>73</v>
      </c>
      <c r="F270" s="73" t="s">
        <v>73</v>
      </c>
      <c r="G270" s="648" t="s">
        <v>73</v>
      </c>
      <c r="H270" s="6"/>
      <c r="I270" s="6"/>
      <c r="J270" s="648"/>
      <c r="K270" s="6" t="s">
        <v>73</v>
      </c>
      <c r="L270" s="6"/>
    </row>
    <row r="271" spans="1:12" ht="31.5" x14ac:dyDescent="0.3">
      <c r="A271" s="227" t="s">
        <v>118</v>
      </c>
      <c r="B271" s="21" t="s">
        <v>702</v>
      </c>
      <c r="C271" s="102" t="s">
        <v>122</v>
      </c>
      <c r="D271" s="3">
        <v>3131</v>
      </c>
      <c r="E271" s="648">
        <v>305988.39</v>
      </c>
      <c r="F271" s="73">
        <v>0</v>
      </c>
      <c r="G271" s="648">
        <v>244790.71</v>
      </c>
      <c r="H271" s="6"/>
      <c r="I271" s="6"/>
      <c r="J271" s="648"/>
      <c r="K271" s="6">
        <v>244790.71</v>
      </c>
      <c r="L271" s="6"/>
    </row>
    <row r="272" spans="1:12" x14ac:dyDescent="0.3">
      <c r="A272" s="227" t="s">
        <v>120</v>
      </c>
      <c r="B272" s="21" t="s">
        <v>703</v>
      </c>
      <c r="C272" s="102" t="s">
        <v>122</v>
      </c>
      <c r="D272" s="3">
        <v>3131</v>
      </c>
      <c r="E272" s="648">
        <v>125000</v>
      </c>
      <c r="F272" s="73">
        <v>0</v>
      </c>
      <c r="G272" s="648">
        <v>100000</v>
      </c>
      <c r="H272" s="6"/>
      <c r="I272" s="6"/>
      <c r="J272" s="648"/>
      <c r="K272" s="6">
        <v>100000</v>
      </c>
      <c r="L272" s="6"/>
    </row>
    <row r="273" spans="1:12" x14ac:dyDescent="0.3">
      <c r="A273" s="227" t="s">
        <v>121</v>
      </c>
      <c r="B273" s="21" t="s">
        <v>704</v>
      </c>
      <c r="C273" s="102" t="s">
        <v>122</v>
      </c>
      <c r="D273" s="3">
        <v>3131</v>
      </c>
      <c r="E273" s="648">
        <v>34984</v>
      </c>
      <c r="F273" s="73">
        <v>0</v>
      </c>
      <c r="G273" s="648">
        <v>27987.200000000001</v>
      </c>
      <c r="H273" s="6"/>
      <c r="I273" s="6"/>
      <c r="J273" s="648"/>
      <c r="K273" s="6">
        <v>27987.200000000001</v>
      </c>
      <c r="L273" s="6"/>
    </row>
    <row r="274" spans="1:12" ht="31.5" x14ac:dyDescent="0.3">
      <c r="A274" s="227" t="s">
        <v>123</v>
      </c>
      <c r="B274" s="21" t="s">
        <v>705</v>
      </c>
      <c r="C274" s="102" t="s">
        <v>122</v>
      </c>
      <c r="D274" s="3">
        <v>3131</v>
      </c>
      <c r="E274" s="648">
        <v>275000</v>
      </c>
      <c r="F274" s="73">
        <v>0</v>
      </c>
      <c r="G274" s="648">
        <v>220000</v>
      </c>
      <c r="H274" s="6"/>
      <c r="I274" s="6"/>
      <c r="J274" s="648"/>
      <c r="K274" s="6">
        <v>220000</v>
      </c>
      <c r="L274" s="6"/>
    </row>
    <row r="275" spans="1:12" x14ac:dyDescent="0.3">
      <c r="A275" s="227" t="s">
        <v>124</v>
      </c>
      <c r="B275" s="21" t="s">
        <v>706</v>
      </c>
      <c r="C275" s="102" t="s">
        <v>122</v>
      </c>
      <c r="D275" s="3">
        <v>3131</v>
      </c>
      <c r="E275" s="648">
        <v>24740</v>
      </c>
      <c r="F275" s="73">
        <v>0</v>
      </c>
      <c r="G275" s="648">
        <v>19792</v>
      </c>
      <c r="H275" s="6"/>
      <c r="I275" s="6"/>
      <c r="J275" s="648"/>
      <c r="K275" s="6">
        <v>19792</v>
      </c>
      <c r="L275" s="6"/>
    </row>
    <row r="276" spans="1:12" x14ac:dyDescent="0.3">
      <c r="A276" s="227" t="s">
        <v>206</v>
      </c>
      <c r="B276" s="21" t="s">
        <v>707</v>
      </c>
      <c r="C276" s="102" t="s">
        <v>122</v>
      </c>
      <c r="D276" s="3">
        <v>3131</v>
      </c>
      <c r="E276" s="648">
        <v>37098</v>
      </c>
      <c r="F276" s="73">
        <v>0</v>
      </c>
      <c r="G276" s="648">
        <v>29678.400000000001</v>
      </c>
      <c r="H276" s="6"/>
      <c r="I276" s="6"/>
      <c r="J276" s="648"/>
      <c r="K276" s="6">
        <v>29678.400000000001</v>
      </c>
      <c r="L276" s="6"/>
    </row>
    <row r="277" spans="1:12" x14ac:dyDescent="0.3">
      <c r="A277" s="227" t="s">
        <v>207</v>
      </c>
      <c r="B277" s="21" t="s">
        <v>708</v>
      </c>
      <c r="C277" s="102" t="s">
        <v>122</v>
      </c>
      <c r="D277" s="3">
        <v>3131</v>
      </c>
      <c r="E277" s="648">
        <v>139504</v>
      </c>
      <c r="F277" s="73">
        <v>0</v>
      </c>
      <c r="G277" s="648">
        <v>111604</v>
      </c>
      <c r="H277" s="6"/>
      <c r="I277" s="6"/>
      <c r="J277" s="648"/>
      <c r="K277" s="648">
        <v>111604</v>
      </c>
      <c r="L277" s="6"/>
    </row>
    <row r="278" spans="1:12" x14ac:dyDescent="0.3">
      <c r="A278" s="649"/>
      <c r="B278" s="371" t="s">
        <v>74</v>
      </c>
      <c r="C278" s="710"/>
      <c r="D278" s="713"/>
      <c r="E278" s="650"/>
      <c r="F278" s="235"/>
      <c r="G278" s="650">
        <f>SUM(G228:G277)</f>
        <v>2799683.7099999995</v>
      </c>
      <c r="H278" s="4">
        <v>0</v>
      </c>
      <c r="I278" s="4">
        <v>0</v>
      </c>
      <c r="J278" s="650">
        <v>0</v>
      </c>
      <c r="K278" s="650">
        <f>SUM(K228:K277)</f>
        <v>2799683.7099999995</v>
      </c>
      <c r="L278" s="4"/>
    </row>
    <row r="279" spans="1:12" x14ac:dyDescent="0.3">
      <c r="A279" s="227"/>
      <c r="B279" s="371" t="s">
        <v>126</v>
      </c>
      <c r="C279" s="21"/>
      <c r="D279" s="3"/>
      <c r="E279" s="4"/>
      <c r="F279" s="6"/>
      <c r="G279" s="235" t="s">
        <v>73</v>
      </c>
      <c r="H279" s="6"/>
      <c r="I279" s="6"/>
      <c r="J279" s="714"/>
      <c r="K279" s="368"/>
      <c r="L279" s="6"/>
    </row>
    <row r="280" spans="1:12" ht="31.5" x14ac:dyDescent="0.3">
      <c r="A280" s="227" t="s">
        <v>118</v>
      </c>
      <c r="B280" s="372" t="s">
        <v>484</v>
      </c>
      <c r="C280" s="102" t="s">
        <v>119</v>
      </c>
      <c r="D280" s="3">
        <v>3131</v>
      </c>
      <c r="E280" s="6">
        <v>4600</v>
      </c>
      <c r="F280" s="6">
        <v>0</v>
      </c>
      <c r="G280" s="73">
        <v>4600</v>
      </c>
      <c r="H280" s="73">
        <v>4600</v>
      </c>
      <c r="I280" s="6"/>
      <c r="J280" s="714"/>
      <c r="K280" s="368"/>
      <c r="L280" s="6"/>
    </row>
    <row r="281" spans="1:12" ht="31.5" x14ac:dyDescent="0.3">
      <c r="A281" s="227" t="s">
        <v>120</v>
      </c>
      <c r="B281" s="372" t="s">
        <v>632</v>
      </c>
      <c r="C281" s="102" t="s">
        <v>119</v>
      </c>
      <c r="D281" s="3">
        <v>3131</v>
      </c>
      <c r="E281" s="6">
        <v>4600</v>
      </c>
      <c r="F281" s="6">
        <v>0</v>
      </c>
      <c r="G281" s="73">
        <v>4600</v>
      </c>
      <c r="H281" s="73">
        <v>4600</v>
      </c>
      <c r="I281" s="6"/>
      <c r="J281" s="714"/>
      <c r="K281" s="368"/>
      <c r="L281" s="6"/>
    </row>
    <row r="282" spans="1:12" ht="31.5" x14ac:dyDescent="0.3">
      <c r="A282" s="227" t="s">
        <v>121</v>
      </c>
      <c r="B282" s="372" t="s">
        <v>633</v>
      </c>
      <c r="C282" s="102" t="s">
        <v>119</v>
      </c>
      <c r="D282" s="3">
        <v>3131</v>
      </c>
      <c r="E282" s="6">
        <v>4600</v>
      </c>
      <c r="F282" s="6">
        <v>0</v>
      </c>
      <c r="G282" s="73">
        <v>4600</v>
      </c>
      <c r="H282" s="73">
        <v>4600</v>
      </c>
      <c r="I282" s="6"/>
      <c r="J282" s="714"/>
      <c r="K282" s="368"/>
      <c r="L282" s="6"/>
    </row>
    <row r="283" spans="1:12" ht="31.5" x14ac:dyDescent="0.3">
      <c r="A283" s="227" t="s">
        <v>123</v>
      </c>
      <c r="B283" s="372" t="s">
        <v>485</v>
      </c>
      <c r="C283" s="102" t="s">
        <v>119</v>
      </c>
      <c r="D283" s="3">
        <v>3131</v>
      </c>
      <c r="E283" s="6">
        <v>4600</v>
      </c>
      <c r="F283" s="6">
        <v>0</v>
      </c>
      <c r="G283" s="73">
        <v>4600</v>
      </c>
      <c r="H283" s="73">
        <v>4600</v>
      </c>
      <c r="I283" s="6"/>
      <c r="J283" s="714"/>
      <c r="K283" s="368"/>
      <c r="L283" s="6"/>
    </row>
    <row r="284" spans="1:12" ht="31.5" customHeight="1" x14ac:dyDescent="0.3">
      <c r="A284" s="227" t="s">
        <v>124</v>
      </c>
      <c r="B284" s="372" t="s">
        <v>486</v>
      </c>
      <c r="C284" s="102" t="s">
        <v>119</v>
      </c>
      <c r="D284" s="3">
        <v>3131</v>
      </c>
      <c r="E284" s="6">
        <v>4600</v>
      </c>
      <c r="F284" s="6">
        <v>0</v>
      </c>
      <c r="G284" s="73">
        <v>4600</v>
      </c>
      <c r="H284" s="73">
        <v>4600</v>
      </c>
      <c r="I284" s="6"/>
      <c r="J284" s="714"/>
      <c r="K284" s="368"/>
      <c r="L284" s="6"/>
    </row>
    <row r="285" spans="1:12" ht="36.75" customHeight="1" x14ac:dyDescent="0.3">
      <c r="A285" s="227" t="s">
        <v>206</v>
      </c>
      <c r="B285" s="372" t="s">
        <v>487</v>
      </c>
      <c r="C285" s="102" t="s">
        <v>119</v>
      </c>
      <c r="D285" s="3">
        <v>3131</v>
      </c>
      <c r="E285" s="6">
        <v>4600</v>
      </c>
      <c r="F285" s="6">
        <v>0</v>
      </c>
      <c r="G285" s="73">
        <v>4600</v>
      </c>
      <c r="H285" s="73">
        <v>4600</v>
      </c>
      <c r="I285" s="6"/>
      <c r="J285" s="714"/>
      <c r="K285" s="368"/>
      <c r="L285" s="6"/>
    </row>
    <row r="286" spans="1:12" ht="31.5" x14ac:dyDescent="0.3">
      <c r="A286" s="227" t="s">
        <v>207</v>
      </c>
      <c r="B286" s="372" t="s">
        <v>488</v>
      </c>
      <c r="C286" s="102" t="s">
        <v>119</v>
      </c>
      <c r="D286" s="3">
        <v>3131</v>
      </c>
      <c r="E286" s="6">
        <v>4600</v>
      </c>
      <c r="F286" s="6">
        <v>0</v>
      </c>
      <c r="G286" s="73">
        <v>4600</v>
      </c>
      <c r="H286" s="73">
        <v>4600</v>
      </c>
      <c r="I286" s="6"/>
      <c r="J286" s="714"/>
      <c r="K286" s="368"/>
      <c r="L286" s="6"/>
    </row>
    <row r="287" spans="1:12" ht="31.5" x14ac:dyDescent="0.3">
      <c r="A287" s="227" t="s">
        <v>209</v>
      </c>
      <c r="B287" s="372" t="s">
        <v>489</v>
      </c>
      <c r="C287" s="102" t="s">
        <v>119</v>
      </c>
      <c r="D287" s="3">
        <v>3131</v>
      </c>
      <c r="E287" s="6">
        <v>4600</v>
      </c>
      <c r="F287" s="6">
        <v>0</v>
      </c>
      <c r="G287" s="73">
        <v>4600</v>
      </c>
      <c r="H287" s="73">
        <v>4600</v>
      </c>
      <c r="I287" s="6"/>
      <c r="J287" s="714"/>
      <c r="K287" s="368"/>
      <c r="L287" s="6"/>
    </row>
    <row r="288" spans="1:12" ht="31.5" x14ac:dyDescent="0.3">
      <c r="A288" s="227" t="s">
        <v>210</v>
      </c>
      <c r="B288" s="372" t="s">
        <v>490</v>
      </c>
      <c r="C288" s="102" t="s">
        <v>119</v>
      </c>
      <c r="D288" s="3">
        <v>3131</v>
      </c>
      <c r="E288" s="6">
        <v>4600</v>
      </c>
      <c r="F288" s="6">
        <v>0</v>
      </c>
      <c r="G288" s="73">
        <v>4600</v>
      </c>
      <c r="H288" s="73">
        <v>4600</v>
      </c>
      <c r="I288" s="6"/>
      <c r="J288" s="714"/>
      <c r="K288" s="368"/>
      <c r="L288" s="6"/>
    </row>
    <row r="289" spans="1:13" ht="31.5" x14ac:dyDescent="0.3">
      <c r="A289" s="227" t="s">
        <v>211</v>
      </c>
      <c r="B289" s="372" t="s">
        <v>634</v>
      </c>
      <c r="C289" s="102" t="s">
        <v>119</v>
      </c>
      <c r="D289" s="3">
        <v>3131</v>
      </c>
      <c r="E289" s="6">
        <v>4600</v>
      </c>
      <c r="F289" s="6">
        <v>0</v>
      </c>
      <c r="G289" s="6">
        <v>4600</v>
      </c>
      <c r="H289" s="6">
        <v>4600</v>
      </c>
      <c r="I289" s="6"/>
      <c r="J289" s="714"/>
      <c r="K289" s="368"/>
      <c r="L289" s="6"/>
    </row>
    <row r="290" spans="1:13" ht="31.5" x14ac:dyDescent="0.3">
      <c r="A290" s="227" t="s">
        <v>212</v>
      </c>
      <c r="B290" s="372" t="s">
        <v>491</v>
      </c>
      <c r="C290" s="102" t="s">
        <v>119</v>
      </c>
      <c r="D290" s="3">
        <v>3131</v>
      </c>
      <c r="E290" s="6">
        <v>4600</v>
      </c>
      <c r="F290" s="6">
        <v>0</v>
      </c>
      <c r="G290" s="6">
        <v>4600</v>
      </c>
      <c r="H290" s="6">
        <v>4600</v>
      </c>
      <c r="I290" s="6"/>
      <c r="J290" s="714"/>
      <c r="K290" s="368"/>
      <c r="L290" s="6"/>
    </row>
    <row r="291" spans="1:13" ht="31.5" x14ac:dyDescent="0.3">
      <c r="A291" s="227" t="s">
        <v>213</v>
      </c>
      <c r="B291" s="372" t="s">
        <v>492</v>
      </c>
      <c r="C291" s="102" t="s">
        <v>119</v>
      </c>
      <c r="D291" s="3">
        <v>3131</v>
      </c>
      <c r="E291" s="6">
        <v>4600</v>
      </c>
      <c r="F291" s="6">
        <v>0</v>
      </c>
      <c r="G291" s="6">
        <v>4600</v>
      </c>
      <c r="H291" s="6">
        <v>4600</v>
      </c>
      <c r="I291" s="6"/>
      <c r="J291" s="714"/>
      <c r="K291" s="368"/>
      <c r="L291" s="6"/>
    </row>
    <row r="292" spans="1:13" ht="31.5" x14ac:dyDescent="0.3">
      <c r="A292" s="227" t="s">
        <v>214</v>
      </c>
      <c r="B292" s="372" t="s">
        <v>493</v>
      </c>
      <c r="C292" s="102" t="s">
        <v>119</v>
      </c>
      <c r="D292" s="3">
        <v>3131</v>
      </c>
      <c r="E292" s="6">
        <v>4600</v>
      </c>
      <c r="F292" s="6">
        <v>0</v>
      </c>
      <c r="G292" s="6">
        <v>4600</v>
      </c>
      <c r="H292" s="6">
        <v>4600</v>
      </c>
      <c r="I292" s="6"/>
      <c r="J292" s="368"/>
      <c r="K292" s="368"/>
      <c r="L292" s="6"/>
    </row>
    <row r="293" spans="1:13" ht="31.5" x14ac:dyDescent="0.3">
      <c r="A293" s="227" t="s">
        <v>215</v>
      </c>
      <c r="B293" s="372" t="s">
        <v>494</v>
      </c>
      <c r="C293" s="102" t="s">
        <v>119</v>
      </c>
      <c r="D293" s="3">
        <v>3131</v>
      </c>
      <c r="E293" s="6">
        <v>4600</v>
      </c>
      <c r="F293" s="6">
        <v>0</v>
      </c>
      <c r="G293" s="6">
        <v>4600</v>
      </c>
      <c r="H293" s="6">
        <v>4600</v>
      </c>
      <c r="I293" s="6"/>
      <c r="J293" s="368"/>
      <c r="K293" s="368"/>
      <c r="L293" s="6"/>
    </row>
    <row r="294" spans="1:13" ht="31.5" x14ac:dyDescent="0.3">
      <c r="A294" s="227" t="s">
        <v>216</v>
      </c>
      <c r="B294" s="372" t="s">
        <v>495</v>
      </c>
      <c r="C294" s="102" t="s">
        <v>119</v>
      </c>
      <c r="D294" s="3">
        <v>3131</v>
      </c>
      <c r="E294" s="6">
        <v>4600</v>
      </c>
      <c r="F294" s="6">
        <v>0</v>
      </c>
      <c r="G294" s="6">
        <v>4600</v>
      </c>
      <c r="H294" s="6">
        <v>4600</v>
      </c>
      <c r="I294" s="6"/>
      <c r="J294" s="368"/>
      <c r="K294" s="368"/>
      <c r="L294" s="6"/>
    </row>
    <row r="295" spans="1:13" ht="31.5" x14ac:dyDescent="0.3">
      <c r="A295" s="227" t="s">
        <v>217</v>
      </c>
      <c r="B295" s="372" t="s">
        <v>496</v>
      </c>
      <c r="C295" s="102" t="s">
        <v>119</v>
      </c>
      <c r="D295" s="3">
        <v>3131</v>
      </c>
      <c r="E295" s="6">
        <v>4600</v>
      </c>
      <c r="F295" s="6">
        <v>0</v>
      </c>
      <c r="G295" s="6">
        <v>4600</v>
      </c>
      <c r="H295" s="6">
        <v>4600</v>
      </c>
      <c r="I295" s="6"/>
      <c r="J295" s="368"/>
      <c r="K295" s="368"/>
      <c r="L295" s="6"/>
    </row>
    <row r="296" spans="1:13" ht="31.5" x14ac:dyDescent="0.3">
      <c r="A296" s="712" t="s">
        <v>218</v>
      </c>
      <c r="B296" s="372" t="s">
        <v>721</v>
      </c>
      <c r="C296" s="102" t="s">
        <v>119</v>
      </c>
      <c r="D296" s="3">
        <v>3131</v>
      </c>
      <c r="E296" s="6">
        <v>4600</v>
      </c>
      <c r="F296" s="6">
        <v>0</v>
      </c>
      <c r="G296" s="6">
        <v>4600</v>
      </c>
      <c r="H296" s="6">
        <v>4600</v>
      </c>
      <c r="I296" s="6"/>
      <c r="J296" s="368"/>
      <c r="K296" s="368"/>
      <c r="L296" s="6"/>
    </row>
    <row r="297" spans="1:13" ht="31.5" x14ac:dyDescent="0.3">
      <c r="A297" s="227" t="s">
        <v>219</v>
      </c>
      <c r="B297" s="372" t="s">
        <v>722</v>
      </c>
      <c r="C297" s="102" t="s">
        <v>119</v>
      </c>
      <c r="D297" s="3">
        <v>3131</v>
      </c>
      <c r="E297" s="6">
        <v>4600</v>
      </c>
      <c r="F297" s="6">
        <v>0</v>
      </c>
      <c r="G297" s="6">
        <v>4600</v>
      </c>
      <c r="H297" s="6">
        <v>4600</v>
      </c>
      <c r="I297" s="6"/>
      <c r="J297" s="368"/>
      <c r="K297" s="368"/>
      <c r="L297" s="6"/>
      <c r="M297" s="282">
        <f>SUM(H360:L360)</f>
        <v>2999864</v>
      </c>
    </row>
    <row r="298" spans="1:13" ht="31.5" x14ac:dyDescent="0.3">
      <c r="A298" s="227" t="s">
        <v>220</v>
      </c>
      <c r="B298" s="372" t="s">
        <v>723</v>
      </c>
      <c r="C298" s="102" t="s">
        <v>119</v>
      </c>
      <c r="D298" s="3">
        <v>3131</v>
      </c>
      <c r="E298" s="6">
        <v>4600</v>
      </c>
      <c r="F298" s="6">
        <v>0</v>
      </c>
      <c r="G298" s="6">
        <v>4600</v>
      </c>
      <c r="H298" s="6">
        <v>4600</v>
      </c>
      <c r="I298" s="6"/>
      <c r="J298" s="368"/>
      <c r="K298" s="368"/>
      <c r="L298" s="6"/>
    </row>
    <row r="299" spans="1:13" ht="31.5" x14ac:dyDescent="0.3">
      <c r="A299" s="227" t="s">
        <v>221</v>
      </c>
      <c r="B299" s="372" t="s">
        <v>724</v>
      </c>
      <c r="C299" s="102" t="s">
        <v>119</v>
      </c>
      <c r="D299" s="3">
        <v>3131</v>
      </c>
      <c r="E299" s="6">
        <v>4600</v>
      </c>
      <c r="F299" s="6">
        <v>0</v>
      </c>
      <c r="G299" s="6">
        <v>4600</v>
      </c>
      <c r="H299" s="6">
        <v>4600</v>
      </c>
      <c r="I299" s="6"/>
      <c r="J299" s="368"/>
      <c r="K299" s="368"/>
      <c r="L299" s="6"/>
    </row>
    <row r="300" spans="1:13" ht="31.5" x14ac:dyDescent="0.3">
      <c r="A300" s="227" t="s">
        <v>222</v>
      </c>
      <c r="B300" s="372" t="s">
        <v>725</v>
      </c>
      <c r="C300" s="102" t="s">
        <v>119</v>
      </c>
      <c r="D300" s="3">
        <v>3131</v>
      </c>
      <c r="E300" s="6">
        <v>4600</v>
      </c>
      <c r="F300" s="6">
        <v>0</v>
      </c>
      <c r="G300" s="6">
        <v>4600</v>
      </c>
      <c r="H300" s="6">
        <v>4600</v>
      </c>
      <c r="I300" s="6"/>
      <c r="J300" s="368"/>
      <c r="K300" s="368"/>
      <c r="L300" s="6"/>
    </row>
    <row r="301" spans="1:13" ht="31.5" x14ac:dyDescent="0.3">
      <c r="A301" s="227" t="s">
        <v>223</v>
      </c>
      <c r="B301" s="372" t="s">
        <v>726</v>
      </c>
      <c r="C301" s="102" t="s">
        <v>119</v>
      </c>
      <c r="D301" s="3">
        <v>3131</v>
      </c>
      <c r="E301" s="6">
        <v>4600</v>
      </c>
      <c r="F301" s="6">
        <v>0</v>
      </c>
      <c r="G301" s="6">
        <v>4600</v>
      </c>
      <c r="H301" s="6">
        <v>4600</v>
      </c>
      <c r="I301" s="6"/>
      <c r="J301" s="368"/>
      <c r="K301" s="368"/>
      <c r="L301" s="6"/>
    </row>
    <row r="302" spans="1:13" ht="31.5" x14ac:dyDescent="0.3">
      <c r="A302" s="227" t="s">
        <v>224</v>
      </c>
      <c r="B302" s="372" t="s">
        <v>729</v>
      </c>
      <c r="C302" s="102" t="s">
        <v>119</v>
      </c>
      <c r="D302" s="3">
        <v>3131</v>
      </c>
      <c r="E302" s="6">
        <v>4600</v>
      </c>
      <c r="F302" s="6">
        <v>0</v>
      </c>
      <c r="G302" s="6">
        <v>4600</v>
      </c>
      <c r="H302" s="6">
        <v>4600</v>
      </c>
      <c r="I302" s="6"/>
      <c r="J302" s="368"/>
      <c r="K302" s="368"/>
      <c r="L302" s="6"/>
    </row>
    <row r="303" spans="1:13" ht="31.5" x14ac:dyDescent="0.3">
      <c r="A303" s="227" t="s">
        <v>225</v>
      </c>
      <c r="B303" s="372" t="s">
        <v>730</v>
      </c>
      <c r="C303" s="102" t="s">
        <v>119</v>
      </c>
      <c r="D303" s="3">
        <v>3131</v>
      </c>
      <c r="E303" s="6">
        <v>4600</v>
      </c>
      <c r="F303" s="6">
        <v>0</v>
      </c>
      <c r="G303" s="6">
        <v>4600</v>
      </c>
      <c r="H303" s="6">
        <v>4600</v>
      </c>
      <c r="I303" s="6"/>
      <c r="J303" s="368"/>
      <c r="K303" s="368"/>
      <c r="L303" s="6"/>
    </row>
    <row r="304" spans="1:13" ht="31.5" x14ac:dyDescent="0.3">
      <c r="A304" s="227" t="s">
        <v>226</v>
      </c>
      <c r="B304" s="372" t="s">
        <v>731</v>
      </c>
      <c r="C304" s="102" t="s">
        <v>119</v>
      </c>
      <c r="D304" s="3">
        <v>3131</v>
      </c>
      <c r="E304" s="6">
        <v>4600</v>
      </c>
      <c r="F304" s="6">
        <v>0</v>
      </c>
      <c r="G304" s="6">
        <v>4600</v>
      </c>
      <c r="H304" s="6">
        <v>4600</v>
      </c>
      <c r="I304" s="6"/>
      <c r="J304" s="368"/>
      <c r="K304" s="368"/>
      <c r="L304" s="6"/>
    </row>
    <row r="305" spans="1:12" ht="31.5" x14ac:dyDescent="0.3">
      <c r="A305" s="227" t="s">
        <v>227</v>
      </c>
      <c r="B305" s="372" t="s">
        <v>732</v>
      </c>
      <c r="C305" s="102" t="s">
        <v>119</v>
      </c>
      <c r="D305" s="3">
        <v>3131</v>
      </c>
      <c r="E305" s="6">
        <v>4600</v>
      </c>
      <c r="F305" s="6">
        <v>0</v>
      </c>
      <c r="G305" s="6">
        <v>4600</v>
      </c>
      <c r="H305" s="6">
        <v>4600</v>
      </c>
      <c r="I305" s="6"/>
      <c r="J305" s="368"/>
      <c r="K305" s="368"/>
      <c r="L305" s="6"/>
    </row>
    <row r="306" spans="1:12" ht="31.5" x14ac:dyDescent="0.3">
      <c r="A306" s="227" t="s">
        <v>228</v>
      </c>
      <c r="B306" s="372" t="s">
        <v>733</v>
      </c>
      <c r="C306" s="102" t="s">
        <v>119</v>
      </c>
      <c r="D306" s="3">
        <v>3131</v>
      </c>
      <c r="E306" s="6">
        <v>4600</v>
      </c>
      <c r="F306" s="6">
        <v>0</v>
      </c>
      <c r="G306" s="6">
        <v>4600</v>
      </c>
      <c r="H306" s="6">
        <v>4600</v>
      </c>
      <c r="I306" s="6"/>
      <c r="J306" s="368"/>
      <c r="K306" s="368"/>
      <c r="L306" s="6"/>
    </row>
    <row r="307" spans="1:12" ht="31.5" x14ac:dyDescent="0.3">
      <c r="A307" s="227" t="s">
        <v>229</v>
      </c>
      <c r="B307" s="372" t="s">
        <v>734</v>
      </c>
      <c r="C307" s="102" t="s">
        <v>119</v>
      </c>
      <c r="D307" s="3">
        <v>3131</v>
      </c>
      <c r="E307" s="6">
        <v>4600</v>
      </c>
      <c r="F307" s="6">
        <v>0</v>
      </c>
      <c r="G307" s="6">
        <v>4600</v>
      </c>
      <c r="H307" s="6">
        <v>4600</v>
      </c>
      <c r="I307" s="6"/>
      <c r="J307" s="368"/>
      <c r="K307" s="368"/>
      <c r="L307" s="6"/>
    </row>
    <row r="308" spans="1:12" ht="31.5" x14ac:dyDescent="0.3">
      <c r="A308" s="227" t="s">
        <v>230</v>
      </c>
      <c r="B308" s="372" t="s">
        <v>735</v>
      </c>
      <c r="C308" s="102" t="s">
        <v>119</v>
      </c>
      <c r="D308" s="3">
        <v>3131</v>
      </c>
      <c r="E308" s="6">
        <v>4600</v>
      </c>
      <c r="F308" s="6">
        <v>0</v>
      </c>
      <c r="G308" s="6">
        <v>4600</v>
      </c>
      <c r="H308" s="6">
        <v>4600</v>
      </c>
      <c r="I308" s="6"/>
      <c r="J308" s="368"/>
      <c r="K308" s="368"/>
      <c r="L308" s="6"/>
    </row>
    <row r="309" spans="1:12" ht="31.5" x14ac:dyDescent="0.3">
      <c r="A309" s="227" t="s">
        <v>231</v>
      </c>
      <c r="B309" s="372" t="s">
        <v>237</v>
      </c>
      <c r="C309" s="102" t="s">
        <v>119</v>
      </c>
      <c r="D309" s="3">
        <v>3131</v>
      </c>
      <c r="E309" s="6">
        <v>4600</v>
      </c>
      <c r="F309" s="6">
        <v>0</v>
      </c>
      <c r="G309" s="6">
        <v>4600</v>
      </c>
      <c r="H309" s="6">
        <v>4600</v>
      </c>
      <c r="I309" s="6"/>
      <c r="J309" s="368"/>
      <c r="K309" s="368"/>
      <c r="L309" s="6"/>
    </row>
    <row r="310" spans="1:12" ht="31.5" x14ac:dyDescent="0.3">
      <c r="A310" s="227" t="s">
        <v>232</v>
      </c>
      <c r="B310" s="372" t="s">
        <v>736</v>
      </c>
      <c r="C310" s="102" t="s">
        <v>119</v>
      </c>
      <c r="D310" s="3">
        <v>3131</v>
      </c>
      <c r="E310" s="6">
        <v>4600</v>
      </c>
      <c r="F310" s="6">
        <v>0</v>
      </c>
      <c r="G310" s="6">
        <v>4600</v>
      </c>
      <c r="H310" s="6">
        <v>4600</v>
      </c>
      <c r="I310" s="6"/>
      <c r="J310" s="368"/>
      <c r="K310" s="368"/>
      <c r="L310" s="6"/>
    </row>
    <row r="311" spans="1:12" ht="31.5" x14ac:dyDescent="0.3">
      <c r="A311" s="227" t="s">
        <v>236</v>
      </c>
      <c r="B311" s="372" t="s">
        <v>737</v>
      </c>
      <c r="C311" s="102" t="s">
        <v>119</v>
      </c>
      <c r="D311" s="3">
        <v>3131</v>
      </c>
      <c r="E311" s="6">
        <v>4600</v>
      </c>
      <c r="F311" s="6">
        <v>0</v>
      </c>
      <c r="G311" s="6">
        <v>4600</v>
      </c>
      <c r="H311" s="6">
        <v>4600</v>
      </c>
      <c r="I311" s="6"/>
      <c r="J311" s="368"/>
      <c r="K311" s="368"/>
      <c r="L311" s="6"/>
    </row>
    <row r="312" spans="1:12" ht="31.5" x14ac:dyDescent="0.3">
      <c r="A312" s="227" t="s">
        <v>238</v>
      </c>
      <c r="B312" s="372" t="s">
        <v>635</v>
      </c>
      <c r="C312" s="102" t="s">
        <v>119</v>
      </c>
      <c r="D312" s="3">
        <v>3131</v>
      </c>
      <c r="E312" s="6">
        <v>4600</v>
      </c>
      <c r="F312" s="6">
        <v>0</v>
      </c>
      <c r="G312" s="6">
        <v>4600</v>
      </c>
      <c r="H312" s="6">
        <v>4600</v>
      </c>
      <c r="I312" s="6"/>
      <c r="J312" s="368"/>
      <c r="K312" s="368"/>
      <c r="L312" s="6"/>
    </row>
    <row r="313" spans="1:12" ht="31.5" x14ac:dyDescent="0.3">
      <c r="A313" s="227" t="s">
        <v>239</v>
      </c>
      <c r="B313" s="372" t="s">
        <v>636</v>
      </c>
      <c r="C313" s="102" t="s">
        <v>119</v>
      </c>
      <c r="D313" s="3">
        <v>3131</v>
      </c>
      <c r="E313" s="6">
        <v>4600</v>
      </c>
      <c r="F313" s="6">
        <v>0</v>
      </c>
      <c r="G313" s="6">
        <v>4600</v>
      </c>
      <c r="H313" s="6">
        <v>4600</v>
      </c>
      <c r="I313" s="6"/>
      <c r="J313" s="368"/>
      <c r="K313" s="368"/>
      <c r="L313" s="6"/>
    </row>
    <row r="314" spans="1:12" ht="31.5" x14ac:dyDescent="0.3">
      <c r="A314" s="227" t="s">
        <v>240</v>
      </c>
      <c r="B314" s="372" t="s">
        <v>637</v>
      </c>
      <c r="C314" s="102" t="s">
        <v>119</v>
      </c>
      <c r="D314" s="3">
        <v>3131</v>
      </c>
      <c r="E314" s="6">
        <v>4600</v>
      </c>
      <c r="F314" s="6">
        <v>0</v>
      </c>
      <c r="G314" s="6">
        <v>4600</v>
      </c>
      <c r="H314" s="6">
        <v>4600</v>
      </c>
      <c r="I314" s="6" t="s">
        <v>73</v>
      </c>
      <c r="J314" s="368"/>
      <c r="K314" s="368"/>
      <c r="L314" s="6"/>
    </row>
    <row r="315" spans="1:12" ht="31.5" x14ac:dyDescent="0.3">
      <c r="A315" s="227" t="s">
        <v>241</v>
      </c>
      <c r="B315" s="372" t="s">
        <v>738</v>
      </c>
      <c r="C315" s="102" t="s">
        <v>119</v>
      </c>
      <c r="D315" s="3">
        <v>3131</v>
      </c>
      <c r="E315" s="6">
        <v>4600</v>
      </c>
      <c r="F315" s="6">
        <v>0</v>
      </c>
      <c r="G315" s="6">
        <v>4600</v>
      </c>
      <c r="H315" s="6">
        <v>4600</v>
      </c>
      <c r="I315" s="6" t="s">
        <v>73</v>
      </c>
      <c r="J315" s="368"/>
      <c r="K315" s="368"/>
      <c r="L315" s="6"/>
    </row>
    <row r="316" spans="1:12" ht="31.5" x14ac:dyDescent="0.3">
      <c r="A316" s="227" t="s">
        <v>242</v>
      </c>
      <c r="B316" s="372" t="s">
        <v>739</v>
      </c>
      <c r="C316" s="102" t="s">
        <v>119</v>
      </c>
      <c r="D316" s="3">
        <v>3131</v>
      </c>
      <c r="E316" s="6">
        <v>4600</v>
      </c>
      <c r="F316" s="6">
        <v>0</v>
      </c>
      <c r="G316" s="6">
        <v>4600</v>
      </c>
      <c r="H316" s="6">
        <v>4600</v>
      </c>
      <c r="I316" s="6" t="s">
        <v>73</v>
      </c>
      <c r="J316" s="368"/>
      <c r="K316" s="368"/>
      <c r="L316" s="6"/>
    </row>
    <row r="317" spans="1:12" ht="31.5" x14ac:dyDescent="0.3">
      <c r="A317" s="227" t="s">
        <v>243</v>
      </c>
      <c r="B317" s="372" t="s">
        <v>741</v>
      </c>
      <c r="C317" s="102" t="s">
        <v>119</v>
      </c>
      <c r="D317" s="3">
        <v>3131</v>
      </c>
      <c r="E317" s="6">
        <v>4600</v>
      </c>
      <c r="F317" s="6">
        <v>0</v>
      </c>
      <c r="G317" s="6">
        <v>4600</v>
      </c>
      <c r="H317" s="6">
        <v>4600</v>
      </c>
      <c r="I317" s="6" t="s">
        <v>73</v>
      </c>
      <c r="J317" s="368"/>
      <c r="K317" s="368"/>
      <c r="L317" s="6"/>
    </row>
    <row r="318" spans="1:12" ht="31.5" x14ac:dyDescent="0.3">
      <c r="A318" s="227" t="s">
        <v>244</v>
      </c>
      <c r="B318" s="372" t="s">
        <v>742</v>
      </c>
      <c r="C318" s="102" t="s">
        <v>119</v>
      </c>
      <c r="D318" s="3">
        <v>3131</v>
      </c>
      <c r="E318" s="6">
        <v>4600</v>
      </c>
      <c r="F318" s="6">
        <v>0</v>
      </c>
      <c r="G318" s="6">
        <v>4600</v>
      </c>
      <c r="H318" s="6">
        <v>4600</v>
      </c>
      <c r="I318" s="6" t="s">
        <v>73</v>
      </c>
      <c r="J318" s="368"/>
      <c r="K318" s="368"/>
      <c r="L318" s="6"/>
    </row>
    <row r="319" spans="1:12" ht="31.5" x14ac:dyDescent="0.3">
      <c r="A319" s="227" t="s">
        <v>245</v>
      </c>
      <c r="B319" s="372" t="s">
        <v>746</v>
      </c>
      <c r="C319" s="102" t="s">
        <v>119</v>
      </c>
      <c r="D319" s="3">
        <v>3131</v>
      </c>
      <c r="E319" s="6">
        <v>4600</v>
      </c>
      <c r="F319" s="6">
        <v>0</v>
      </c>
      <c r="G319" s="6">
        <v>4600</v>
      </c>
      <c r="H319" s="6">
        <v>4600</v>
      </c>
      <c r="I319" s="6" t="s">
        <v>73</v>
      </c>
      <c r="J319" s="368"/>
      <c r="K319" s="368"/>
      <c r="L319" s="6"/>
    </row>
    <row r="320" spans="1:12" ht="31.5" x14ac:dyDescent="0.3">
      <c r="A320" s="227" t="s">
        <v>246</v>
      </c>
      <c r="B320" s="372" t="s">
        <v>747</v>
      </c>
      <c r="C320" s="102" t="s">
        <v>119</v>
      </c>
      <c r="D320" s="3">
        <v>3131</v>
      </c>
      <c r="E320" s="6">
        <v>4600</v>
      </c>
      <c r="F320" s="6">
        <v>0</v>
      </c>
      <c r="G320" s="6">
        <v>4600</v>
      </c>
      <c r="H320" s="6">
        <v>1470</v>
      </c>
      <c r="I320" s="6">
        <v>3130</v>
      </c>
      <c r="J320" s="368"/>
      <c r="K320" s="368"/>
      <c r="L320" s="6"/>
    </row>
    <row r="321" spans="1:12" ht="31.5" x14ac:dyDescent="0.3">
      <c r="A321" s="227" t="s">
        <v>247</v>
      </c>
      <c r="B321" s="372" t="s">
        <v>754</v>
      </c>
      <c r="C321" s="102" t="s">
        <v>119</v>
      </c>
      <c r="D321" s="3">
        <v>3131</v>
      </c>
      <c r="E321" s="6">
        <v>4600</v>
      </c>
      <c r="F321" s="6">
        <v>0</v>
      </c>
      <c r="G321" s="6">
        <v>4600</v>
      </c>
      <c r="H321" s="6"/>
      <c r="I321" s="6">
        <v>4600</v>
      </c>
      <c r="J321" s="368"/>
      <c r="K321" s="368"/>
      <c r="L321" s="6"/>
    </row>
    <row r="322" spans="1:12" ht="31.5" x14ac:dyDescent="0.3">
      <c r="A322" s="3">
        <v>43</v>
      </c>
      <c r="B322" s="372" t="s">
        <v>755</v>
      </c>
      <c r="C322" s="102" t="s">
        <v>119</v>
      </c>
      <c r="D322" s="3">
        <v>3131</v>
      </c>
      <c r="E322" s="6">
        <v>4600</v>
      </c>
      <c r="F322" s="6">
        <v>0</v>
      </c>
      <c r="G322" s="6">
        <v>4600</v>
      </c>
      <c r="H322" s="6"/>
      <c r="I322" s="6">
        <v>4600</v>
      </c>
      <c r="J322" s="368"/>
      <c r="K322" s="368"/>
      <c r="L322" s="6"/>
    </row>
    <row r="323" spans="1:12" ht="31.5" x14ac:dyDescent="0.3">
      <c r="A323" s="391">
        <v>44</v>
      </c>
      <c r="B323" s="372" t="s">
        <v>756</v>
      </c>
      <c r="C323" s="102" t="s">
        <v>119</v>
      </c>
      <c r="D323" s="3">
        <v>3131</v>
      </c>
      <c r="E323" s="6">
        <v>4600</v>
      </c>
      <c r="F323" s="6">
        <v>0</v>
      </c>
      <c r="G323" s="6">
        <v>4600</v>
      </c>
      <c r="H323" s="6"/>
      <c r="I323" s="6">
        <v>4600</v>
      </c>
      <c r="J323" s="368"/>
      <c r="K323" s="368"/>
      <c r="L323" s="6"/>
    </row>
    <row r="324" spans="1:12" ht="31.5" x14ac:dyDescent="0.3">
      <c r="A324" s="392">
        <v>45</v>
      </c>
      <c r="B324" s="372" t="s">
        <v>757</v>
      </c>
      <c r="C324" s="102" t="s">
        <v>119</v>
      </c>
      <c r="D324" s="3">
        <v>3131</v>
      </c>
      <c r="E324" s="6">
        <v>4600</v>
      </c>
      <c r="F324" s="6">
        <v>0</v>
      </c>
      <c r="G324" s="6">
        <v>4600</v>
      </c>
      <c r="H324" s="6"/>
      <c r="I324" s="6">
        <v>4600</v>
      </c>
      <c r="J324" s="368"/>
      <c r="K324" s="368"/>
      <c r="L324" s="6"/>
    </row>
    <row r="325" spans="1:12" ht="31.5" x14ac:dyDescent="0.3">
      <c r="A325" s="392">
        <v>46</v>
      </c>
      <c r="B325" s="372" t="s">
        <v>638</v>
      </c>
      <c r="C325" s="102" t="s">
        <v>119</v>
      </c>
      <c r="D325" s="3">
        <v>3131</v>
      </c>
      <c r="E325" s="6">
        <v>4600</v>
      </c>
      <c r="F325" s="6">
        <v>0</v>
      </c>
      <c r="G325" s="6">
        <v>4600</v>
      </c>
      <c r="H325" s="6"/>
      <c r="I325" s="6">
        <v>4600</v>
      </c>
      <c r="J325" s="368"/>
      <c r="K325" s="368"/>
      <c r="L325" s="6"/>
    </row>
    <row r="326" spans="1:12" x14ac:dyDescent="0.3">
      <c r="A326" s="176"/>
      <c r="B326" s="371" t="s">
        <v>74</v>
      </c>
      <c r="C326" s="21"/>
      <c r="D326" s="102"/>
      <c r="E326" s="4">
        <f>SUM(E280:E325)</f>
        <v>211600</v>
      </c>
      <c r="F326" s="6"/>
      <c r="G326" s="235">
        <f>SUM(G280:G325)</f>
        <v>211600</v>
      </c>
      <c r="H326" s="4">
        <f>SUM(H279:H325)</f>
        <v>185470</v>
      </c>
      <c r="I326" s="4">
        <f>SUM(I320:I325)</f>
        <v>26130</v>
      </c>
      <c r="J326" s="235">
        <v>0</v>
      </c>
      <c r="K326" s="235">
        <v>0</v>
      </c>
      <c r="L326" s="6" t="s">
        <v>73</v>
      </c>
    </row>
    <row r="327" spans="1:12" x14ac:dyDescent="0.3">
      <c r="A327" s="176"/>
      <c r="B327" s="371" t="s">
        <v>252</v>
      </c>
      <c r="C327" s="21"/>
      <c r="D327" s="102"/>
      <c r="E327" s="4"/>
      <c r="F327" s="6"/>
      <c r="G327" s="235"/>
      <c r="H327" s="6"/>
      <c r="I327" s="6"/>
      <c r="J327" s="368"/>
      <c r="K327" s="368"/>
      <c r="L327" s="6"/>
    </row>
    <row r="328" spans="1:12" ht="31.5" x14ac:dyDescent="0.3">
      <c r="A328" s="392">
        <v>1</v>
      </c>
      <c r="B328" s="372" t="s">
        <v>758</v>
      </c>
      <c r="C328" s="102" t="s">
        <v>119</v>
      </c>
      <c r="D328" s="3">
        <v>3131</v>
      </c>
      <c r="E328" s="73">
        <v>123000</v>
      </c>
      <c r="F328" s="6">
        <v>0</v>
      </c>
      <c r="G328" s="73">
        <v>122936.4</v>
      </c>
      <c r="H328" s="6"/>
      <c r="I328" s="6"/>
      <c r="J328" s="73">
        <v>122936.4</v>
      </c>
      <c r="K328" s="368"/>
      <c r="L328" s="6"/>
    </row>
    <row r="329" spans="1:12" ht="31.5" x14ac:dyDescent="0.3">
      <c r="A329" s="392">
        <v>2</v>
      </c>
      <c r="B329" s="372" t="s">
        <v>759</v>
      </c>
      <c r="C329" s="102" t="s">
        <v>119</v>
      </c>
      <c r="D329" s="3">
        <v>3131</v>
      </c>
      <c r="E329" s="73">
        <v>15375</v>
      </c>
      <c r="F329" s="6">
        <v>0</v>
      </c>
      <c r="G329" s="73">
        <v>15345.6</v>
      </c>
      <c r="H329" s="6"/>
      <c r="I329" s="6"/>
      <c r="J329" s="73">
        <v>15345.6</v>
      </c>
      <c r="K329" s="368"/>
      <c r="L329" s="6"/>
    </row>
    <row r="330" spans="1:12" ht="31.5" x14ac:dyDescent="0.3">
      <c r="A330" s="392">
        <v>3</v>
      </c>
      <c r="B330" s="372" t="s">
        <v>760</v>
      </c>
      <c r="C330" s="102" t="s">
        <v>119</v>
      </c>
      <c r="D330" s="3">
        <v>3131</v>
      </c>
      <c r="E330" s="6">
        <v>223875</v>
      </c>
      <c r="F330" s="6">
        <v>0</v>
      </c>
      <c r="G330" s="6">
        <v>200818.8</v>
      </c>
      <c r="H330" s="6"/>
      <c r="I330" s="6"/>
      <c r="J330" s="6">
        <v>200818.8</v>
      </c>
      <c r="K330" s="369"/>
      <c r="L330" s="6"/>
    </row>
    <row r="331" spans="1:12" ht="31.5" x14ac:dyDescent="0.3">
      <c r="A331" s="392">
        <v>4</v>
      </c>
      <c r="B331" s="372" t="s">
        <v>761</v>
      </c>
      <c r="C331" s="102" t="s">
        <v>119</v>
      </c>
      <c r="D331" s="3">
        <v>3131</v>
      </c>
      <c r="E331" s="73">
        <v>123000</v>
      </c>
      <c r="F331" s="6">
        <v>0</v>
      </c>
      <c r="G331" s="73">
        <v>122936.4</v>
      </c>
      <c r="H331" s="6"/>
      <c r="I331" s="6"/>
      <c r="J331" s="73">
        <v>122936.4</v>
      </c>
      <c r="K331" s="368"/>
      <c r="L331" s="6"/>
    </row>
    <row r="332" spans="1:12" ht="31.5" x14ac:dyDescent="0.3">
      <c r="A332" s="392">
        <v>5</v>
      </c>
      <c r="B332" s="372" t="s">
        <v>762</v>
      </c>
      <c r="C332" s="102" t="s">
        <v>119</v>
      </c>
      <c r="D332" s="3">
        <v>3131</v>
      </c>
      <c r="E332" s="6">
        <v>143500</v>
      </c>
      <c r="F332" s="6">
        <v>0</v>
      </c>
      <c r="G332" s="6">
        <v>143482.79999999999</v>
      </c>
      <c r="H332" s="6"/>
      <c r="I332" s="6"/>
      <c r="J332" s="6">
        <v>143482.79999999999</v>
      </c>
      <c r="K332" s="368"/>
      <c r="L332" s="6"/>
    </row>
    <row r="333" spans="1:12" ht="31.5" x14ac:dyDescent="0.3">
      <c r="A333" s="174">
        <v>6</v>
      </c>
      <c r="B333" s="372" t="s">
        <v>763</v>
      </c>
      <c r="C333" s="102" t="s">
        <v>119</v>
      </c>
      <c r="D333" s="3">
        <v>3131</v>
      </c>
      <c r="E333" s="73">
        <v>123000</v>
      </c>
      <c r="F333" s="6">
        <v>0</v>
      </c>
      <c r="G333" s="73">
        <v>122887.2</v>
      </c>
      <c r="H333" s="6"/>
      <c r="I333" s="6"/>
      <c r="J333" s="73">
        <v>122887.2</v>
      </c>
      <c r="K333" s="368"/>
      <c r="L333" s="6"/>
    </row>
    <row r="334" spans="1:12" ht="31.5" x14ac:dyDescent="0.3">
      <c r="A334" s="174">
        <v>7</v>
      </c>
      <c r="B334" s="372" t="s">
        <v>764</v>
      </c>
      <c r="C334" s="102" t="s">
        <v>119</v>
      </c>
      <c r="D334" s="3">
        <v>3131</v>
      </c>
      <c r="E334" s="6">
        <v>297114</v>
      </c>
      <c r="F334" s="6">
        <v>0</v>
      </c>
      <c r="G334" s="6">
        <v>296294.40000000002</v>
      </c>
      <c r="H334" s="6"/>
      <c r="I334" s="6"/>
      <c r="J334" s="369">
        <v>7114</v>
      </c>
      <c r="K334" s="6">
        <v>289180.40000000002</v>
      </c>
      <c r="L334" s="6" t="s">
        <v>73</v>
      </c>
    </row>
    <row r="335" spans="1:12" ht="31.5" x14ac:dyDescent="0.3">
      <c r="A335" s="174">
        <v>8</v>
      </c>
      <c r="B335" s="372" t="s">
        <v>765</v>
      </c>
      <c r="C335" s="102" t="s">
        <v>119</v>
      </c>
      <c r="D335" s="3">
        <v>3131</v>
      </c>
      <c r="E335" s="6">
        <v>41000</v>
      </c>
      <c r="F335" s="6">
        <v>0</v>
      </c>
      <c r="G335" s="6">
        <v>40953.599999999999</v>
      </c>
      <c r="H335" s="6"/>
      <c r="I335" s="6"/>
      <c r="J335" s="6">
        <v>40953.599999999999</v>
      </c>
      <c r="K335" s="368"/>
      <c r="L335" s="6"/>
    </row>
    <row r="336" spans="1:12" ht="31.5" x14ac:dyDescent="0.3">
      <c r="A336" s="174">
        <v>9</v>
      </c>
      <c r="B336" s="372" t="s">
        <v>766</v>
      </c>
      <c r="C336" s="102" t="s">
        <v>119</v>
      </c>
      <c r="D336" s="3">
        <v>3131</v>
      </c>
      <c r="E336" s="6">
        <v>123000</v>
      </c>
      <c r="F336" s="6">
        <v>0</v>
      </c>
      <c r="G336" s="6">
        <v>122936.4</v>
      </c>
      <c r="H336" s="6"/>
      <c r="I336" s="6"/>
      <c r="J336" s="6">
        <v>122936.4</v>
      </c>
      <c r="K336" s="368"/>
      <c r="L336" s="6"/>
    </row>
    <row r="337" spans="1:12" ht="31.5" x14ac:dyDescent="0.3">
      <c r="A337" s="174">
        <v>10</v>
      </c>
      <c r="B337" s="372" t="s">
        <v>767</v>
      </c>
      <c r="C337" s="102" t="s">
        <v>119</v>
      </c>
      <c r="D337" s="3">
        <v>3131</v>
      </c>
      <c r="E337" s="6">
        <v>143500</v>
      </c>
      <c r="F337" s="6">
        <v>0</v>
      </c>
      <c r="G337" s="6">
        <v>143500</v>
      </c>
      <c r="H337" s="6"/>
      <c r="I337" s="6"/>
      <c r="J337" s="6">
        <v>143500</v>
      </c>
      <c r="K337" s="368"/>
      <c r="L337" s="6"/>
    </row>
    <row r="338" spans="1:12" ht="31.5" x14ac:dyDescent="0.3">
      <c r="A338" s="174">
        <v>11</v>
      </c>
      <c r="B338" s="372" t="s">
        <v>768</v>
      </c>
      <c r="C338" s="102" t="s">
        <v>119</v>
      </c>
      <c r="D338" s="3">
        <v>3131</v>
      </c>
      <c r="E338" s="6">
        <v>143500</v>
      </c>
      <c r="F338" s="6">
        <v>0</v>
      </c>
      <c r="G338" s="6">
        <v>143500</v>
      </c>
      <c r="H338" s="6"/>
      <c r="I338" s="6"/>
      <c r="J338" s="6">
        <v>143500</v>
      </c>
      <c r="K338" s="368"/>
      <c r="L338" s="6"/>
    </row>
    <row r="339" spans="1:12" ht="31.5" x14ac:dyDescent="0.3">
      <c r="A339" s="174">
        <v>12</v>
      </c>
      <c r="B339" s="372" t="s">
        <v>639</v>
      </c>
      <c r="C339" s="102" t="s">
        <v>119</v>
      </c>
      <c r="D339" s="3">
        <v>3131</v>
      </c>
      <c r="E339" s="6">
        <v>15000</v>
      </c>
      <c r="F339" s="6">
        <v>0</v>
      </c>
      <c r="G339" s="6">
        <v>19971.599999999999</v>
      </c>
      <c r="H339" s="643"/>
      <c r="I339" s="643"/>
      <c r="J339" s="643"/>
      <c r="K339" s="6">
        <v>19971.599999999999</v>
      </c>
      <c r="L339" s="643"/>
    </row>
    <row r="340" spans="1:12" ht="31.5" x14ac:dyDescent="0.3">
      <c r="A340" s="174">
        <v>13</v>
      </c>
      <c r="B340" s="372" t="s">
        <v>640</v>
      </c>
      <c r="C340" s="102" t="s">
        <v>119</v>
      </c>
      <c r="D340" s="3">
        <v>3131</v>
      </c>
      <c r="E340" s="6">
        <v>15000</v>
      </c>
      <c r="F340" s="6">
        <v>0</v>
      </c>
      <c r="G340" s="6">
        <v>19971.599999999999</v>
      </c>
      <c r="H340" s="643"/>
      <c r="I340" s="643"/>
      <c r="J340" s="643"/>
      <c r="K340" s="6">
        <v>19971.599999999999</v>
      </c>
      <c r="L340" s="643"/>
    </row>
    <row r="341" spans="1:12" ht="31.5" x14ac:dyDescent="0.3">
      <c r="A341" s="174">
        <v>14</v>
      </c>
      <c r="B341" s="372" t="s">
        <v>641</v>
      </c>
      <c r="C341" s="102" t="s">
        <v>119</v>
      </c>
      <c r="D341" s="3">
        <v>3131</v>
      </c>
      <c r="E341" s="6">
        <v>15000</v>
      </c>
      <c r="F341" s="6">
        <v>0</v>
      </c>
      <c r="G341" s="6">
        <v>19971.599999999999</v>
      </c>
      <c r="H341" s="643"/>
      <c r="I341" s="643"/>
      <c r="J341" s="643"/>
      <c r="K341" s="6">
        <v>19971.599999999999</v>
      </c>
      <c r="L341" s="643"/>
    </row>
    <row r="342" spans="1:12" ht="31.5" x14ac:dyDescent="0.3">
      <c r="A342" s="174">
        <v>15</v>
      </c>
      <c r="B342" s="372" t="s">
        <v>642</v>
      </c>
      <c r="C342" s="102" t="s">
        <v>119</v>
      </c>
      <c r="D342" s="3">
        <v>3131</v>
      </c>
      <c r="E342" s="6">
        <v>20000</v>
      </c>
      <c r="F342" s="6">
        <v>0</v>
      </c>
      <c r="G342" s="6">
        <v>19976.400000000001</v>
      </c>
      <c r="H342" s="643"/>
      <c r="I342" s="643"/>
      <c r="J342" s="643"/>
      <c r="K342" s="6">
        <v>19976.400000000001</v>
      </c>
      <c r="L342" s="643"/>
    </row>
    <row r="343" spans="1:12" ht="31.5" x14ac:dyDescent="0.3">
      <c r="A343" s="174">
        <v>16</v>
      </c>
      <c r="B343" s="372" t="s">
        <v>643</v>
      </c>
      <c r="C343" s="102" t="s">
        <v>119</v>
      </c>
      <c r="D343" s="3">
        <v>3131</v>
      </c>
      <c r="E343" s="6">
        <v>15000</v>
      </c>
      <c r="F343" s="6">
        <v>0</v>
      </c>
      <c r="G343" s="6">
        <v>19971.599999999999</v>
      </c>
      <c r="H343" s="643"/>
      <c r="I343" s="643"/>
      <c r="J343" s="643"/>
      <c r="K343" s="6">
        <v>19971.599999999999</v>
      </c>
      <c r="L343" s="643"/>
    </row>
    <row r="344" spans="1:12" ht="31.5" x14ac:dyDescent="0.3">
      <c r="A344" s="174">
        <v>17</v>
      </c>
      <c r="B344" s="372" t="s">
        <v>644</v>
      </c>
      <c r="C344" s="102" t="s">
        <v>119</v>
      </c>
      <c r="D344" s="3">
        <v>3131</v>
      </c>
      <c r="E344" s="6">
        <v>20000</v>
      </c>
      <c r="F344" s="6">
        <v>0</v>
      </c>
      <c r="G344" s="6">
        <v>19987.2</v>
      </c>
      <c r="H344" s="643"/>
      <c r="I344" s="643"/>
      <c r="J344" s="643"/>
      <c r="K344" s="6">
        <v>19987.2</v>
      </c>
      <c r="L344" s="643"/>
    </row>
    <row r="345" spans="1:12" ht="31.5" x14ac:dyDescent="0.3">
      <c r="A345" s="174">
        <v>18</v>
      </c>
      <c r="B345" s="372" t="s">
        <v>645</v>
      </c>
      <c r="C345" s="102" t="s">
        <v>119</v>
      </c>
      <c r="D345" s="3">
        <v>3131</v>
      </c>
      <c r="E345" s="6">
        <v>15000</v>
      </c>
      <c r="F345" s="6">
        <v>0</v>
      </c>
      <c r="G345" s="6">
        <v>14952</v>
      </c>
      <c r="H345" s="643"/>
      <c r="I345" s="643"/>
      <c r="J345" s="643"/>
      <c r="K345" s="6">
        <v>14952</v>
      </c>
      <c r="L345" s="643"/>
    </row>
    <row r="346" spans="1:12" ht="31.5" x14ac:dyDescent="0.3">
      <c r="A346" s="174">
        <v>19</v>
      </c>
      <c r="B346" s="372" t="s">
        <v>646</v>
      </c>
      <c r="C346" s="102" t="s">
        <v>119</v>
      </c>
      <c r="D346" s="3">
        <v>3131</v>
      </c>
      <c r="E346" s="6">
        <v>15000</v>
      </c>
      <c r="F346" s="6">
        <v>0</v>
      </c>
      <c r="G346" s="6">
        <v>14946</v>
      </c>
      <c r="H346" s="643"/>
      <c r="I346" s="643"/>
      <c r="J346" s="643"/>
      <c r="K346" s="6">
        <v>14946</v>
      </c>
      <c r="L346" s="643"/>
    </row>
    <row r="347" spans="1:12" ht="31.5" x14ac:dyDescent="0.3">
      <c r="A347" s="174">
        <v>20</v>
      </c>
      <c r="B347" s="372" t="s">
        <v>709</v>
      </c>
      <c r="C347" s="102" t="s">
        <v>119</v>
      </c>
      <c r="D347" s="3">
        <v>3131</v>
      </c>
      <c r="E347" s="6">
        <v>20000</v>
      </c>
      <c r="F347" s="6">
        <v>0</v>
      </c>
      <c r="G347" s="6">
        <v>19971.599999999999</v>
      </c>
      <c r="H347" s="643"/>
      <c r="I347" s="643"/>
      <c r="J347" s="643"/>
      <c r="K347" s="6">
        <v>19971.599999999999</v>
      </c>
      <c r="L347" s="643"/>
    </row>
    <row r="348" spans="1:12" ht="31.5" x14ac:dyDescent="0.3">
      <c r="A348" s="174">
        <v>21</v>
      </c>
      <c r="B348" s="372" t="s">
        <v>710</v>
      </c>
      <c r="C348" s="102" t="s">
        <v>119</v>
      </c>
      <c r="D348" s="3">
        <v>3131</v>
      </c>
      <c r="E348" s="6">
        <v>20000</v>
      </c>
      <c r="F348" s="6">
        <v>0</v>
      </c>
      <c r="G348" s="6">
        <v>19971.599999999999</v>
      </c>
      <c r="H348" s="643"/>
      <c r="I348" s="643"/>
      <c r="J348" s="643"/>
      <c r="K348" s="6">
        <v>19971.599999999999</v>
      </c>
      <c r="L348" s="643"/>
    </row>
    <row r="349" spans="1:12" ht="31.5" x14ac:dyDescent="0.3">
      <c r="A349" s="174">
        <v>22</v>
      </c>
      <c r="B349" s="372" t="s">
        <v>711</v>
      </c>
      <c r="C349" s="102" t="s">
        <v>119</v>
      </c>
      <c r="D349" s="3">
        <v>3131</v>
      </c>
      <c r="E349" s="6">
        <v>15000</v>
      </c>
      <c r="F349" s="6">
        <v>0</v>
      </c>
      <c r="G349" s="6">
        <v>14954.4</v>
      </c>
      <c r="H349" s="643"/>
      <c r="I349" s="643"/>
      <c r="J349" s="643"/>
      <c r="K349" s="6">
        <v>14954.4</v>
      </c>
      <c r="L349" s="643"/>
    </row>
    <row r="350" spans="1:12" ht="31.5" x14ac:dyDescent="0.3">
      <c r="A350" s="174">
        <v>23</v>
      </c>
      <c r="B350" s="372" t="s">
        <v>712</v>
      </c>
      <c r="C350" s="102" t="s">
        <v>119</v>
      </c>
      <c r="D350" s="3">
        <v>3131</v>
      </c>
      <c r="E350" s="6">
        <v>15000</v>
      </c>
      <c r="F350" s="6">
        <v>0</v>
      </c>
      <c r="G350" s="6">
        <v>14954.4</v>
      </c>
      <c r="H350" s="643"/>
      <c r="I350" s="643"/>
      <c r="J350" s="643"/>
      <c r="K350" s="6">
        <v>14954.4</v>
      </c>
      <c r="L350" s="643"/>
    </row>
    <row r="351" spans="1:12" ht="31.5" x14ac:dyDescent="0.3">
      <c r="A351" s="174">
        <v>24</v>
      </c>
      <c r="B351" s="372" t="s">
        <v>713</v>
      </c>
      <c r="C351" s="102" t="s">
        <v>119</v>
      </c>
      <c r="D351" s="3">
        <v>3131</v>
      </c>
      <c r="E351" s="6">
        <v>160000</v>
      </c>
      <c r="F351" s="6">
        <v>0</v>
      </c>
      <c r="G351" s="6">
        <v>159886.79999999999</v>
      </c>
      <c r="H351" s="643"/>
      <c r="I351" s="643"/>
      <c r="J351" s="643"/>
      <c r="K351" s="6">
        <v>159886.79999999999</v>
      </c>
      <c r="L351" s="643"/>
    </row>
    <row r="352" spans="1:12" ht="31.5" x14ac:dyDescent="0.3">
      <c r="A352" s="174">
        <v>25</v>
      </c>
      <c r="B352" s="372" t="s">
        <v>714</v>
      </c>
      <c r="C352" s="102" t="s">
        <v>119</v>
      </c>
      <c r="D352" s="3">
        <v>3131</v>
      </c>
      <c r="E352" s="6">
        <v>160000</v>
      </c>
      <c r="F352" s="6">
        <v>0</v>
      </c>
      <c r="G352" s="6">
        <v>159969.60000000001</v>
      </c>
      <c r="H352" s="643"/>
      <c r="I352" s="643"/>
      <c r="J352" s="643"/>
      <c r="K352" s="6">
        <v>159969.60000000001</v>
      </c>
      <c r="L352" s="643"/>
    </row>
    <row r="353" spans="1:12" ht="31.5" x14ac:dyDescent="0.3">
      <c r="A353" s="174">
        <v>26</v>
      </c>
      <c r="B353" s="372" t="s">
        <v>715</v>
      </c>
      <c r="C353" s="102" t="s">
        <v>119</v>
      </c>
      <c r="D353" s="3">
        <v>3131</v>
      </c>
      <c r="E353" s="6">
        <v>160000</v>
      </c>
      <c r="F353" s="6">
        <v>0</v>
      </c>
      <c r="G353" s="6">
        <v>159886.79999999999</v>
      </c>
      <c r="H353" s="643"/>
      <c r="I353" s="643"/>
      <c r="J353" s="643"/>
      <c r="K353" s="6">
        <v>159886.79999999999</v>
      </c>
      <c r="L353" s="643"/>
    </row>
    <row r="354" spans="1:12" ht="31.5" x14ac:dyDescent="0.3">
      <c r="A354" s="174">
        <v>27</v>
      </c>
      <c r="B354" s="372" t="s">
        <v>716</v>
      </c>
      <c r="C354" s="102" t="s">
        <v>119</v>
      </c>
      <c r="D354" s="3">
        <v>3131</v>
      </c>
      <c r="E354" s="6">
        <v>160000</v>
      </c>
      <c r="F354" s="6">
        <v>0</v>
      </c>
      <c r="G354" s="6">
        <v>159886.79999999999</v>
      </c>
      <c r="H354" s="643"/>
      <c r="I354" s="643"/>
      <c r="J354" s="643"/>
      <c r="K354" s="6">
        <v>159886.79999999999</v>
      </c>
      <c r="L354" s="643"/>
    </row>
    <row r="355" spans="1:12" ht="31.5" x14ac:dyDescent="0.3">
      <c r="A355" s="174">
        <v>28</v>
      </c>
      <c r="B355" s="372" t="s">
        <v>717</v>
      </c>
      <c r="C355" s="102" t="s">
        <v>119</v>
      </c>
      <c r="D355" s="3">
        <v>3131</v>
      </c>
      <c r="E355" s="6">
        <v>160000</v>
      </c>
      <c r="F355" s="6">
        <v>0</v>
      </c>
      <c r="G355" s="6">
        <v>159886.79999999999</v>
      </c>
      <c r="H355" s="643"/>
      <c r="I355" s="643"/>
      <c r="J355" s="643"/>
      <c r="K355" s="6">
        <v>159886.79999999999</v>
      </c>
      <c r="L355" s="643"/>
    </row>
    <row r="356" spans="1:12" ht="31.5" x14ac:dyDescent="0.3">
      <c r="A356" s="174">
        <v>29</v>
      </c>
      <c r="B356" s="372" t="s">
        <v>718</v>
      </c>
      <c r="C356" s="102" t="s">
        <v>119</v>
      </c>
      <c r="D356" s="3">
        <v>3131</v>
      </c>
      <c r="E356" s="6">
        <v>160000</v>
      </c>
      <c r="F356" s="6">
        <v>0</v>
      </c>
      <c r="G356" s="6">
        <v>159886.79999999999</v>
      </c>
      <c r="H356" s="643"/>
      <c r="I356" s="643"/>
      <c r="J356" s="643"/>
      <c r="K356" s="6">
        <v>159886.79999999999</v>
      </c>
      <c r="L356" s="643"/>
    </row>
    <row r="357" spans="1:12" ht="31.5" x14ac:dyDescent="0.3">
      <c r="A357" s="174">
        <v>30</v>
      </c>
      <c r="B357" s="372" t="s">
        <v>719</v>
      </c>
      <c r="C357" s="102" t="s">
        <v>119</v>
      </c>
      <c r="D357" s="3">
        <v>3131</v>
      </c>
      <c r="E357" s="6">
        <v>160000</v>
      </c>
      <c r="F357" s="6">
        <v>0</v>
      </c>
      <c r="G357" s="6">
        <v>159886.79999999999</v>
      </c>
      <c r="H357" s="643"/>
      <c r="I357" s="643"/>
      <c r="J357" s="643"/>
      <c r="K357" s="6">
        <v>159886.79999999999</v>
      </c>
      <c r="L357" s="643"/>
    </row>
    <row r="358" spans="1:12" ht="31.5" x14ac:dyDescent="0.3">
      <c r="A358" s="174">
        <v>31</v>
      </c>
      <c r="B358" s="372" t="s">
        <v>720</v>
      </c>
      <c r="C358" s="102" t="s">
        <v>119</v>
      </c>
      <c r="D358" s="3">
        <v>3131</v>
      </c>
      <c r="E358" s="6">
        <v>160000</v>
      </c>
      <c r="F358" s="6">
        <v>0</v>
      </c>
      <c r="G358" s="6">
        <v>159982.79999999999</v>
      </c>
      <c r="H358" s="643"/>
      <c r="I358" s="643"/>
      <c r="J358" s="643"/>
      <c r="K358" s="6">
        <v>159982.79999999999</v>
      </c>
      <c r="L358" s="643"/>
    </row>
    <row r="359" spans="1:12" ht="31.5" x14ac:dyDescent="0.3">
      <c r="A359" s="174">
        <v>32</v>
      </c>
      <c r="B359" s="372" t="s">
        <v>344</v>
      </c>
      <c r="C359" s="102" t="s">
        <v>119</v>
      </c>
      <c r="D359" s="3">
        <v>3131</v>
      </c>
      <c r="E359" s="6">
        <v>25399.200000000001</v>
      </c>
      <c r="F359" s="6">
        <v>0</v>
      </c>
      <c r="G359" s="6">
        <v>25399.200000000001</v>
      </c>
      <c r="H359" s="643"/>
      <c r="I359" s="643"/>
      <c r="J359" s="643"/>
      <c r="K359" s="6">
        <v>25399.200000000001</v>
      </c>
      <c r="L359" s="643"/>
    </row>
    <row r="360" spans="1:12" x14ac:dyDescent="0.3">
      <c r="A360" s="174"/>
      <c r="B360" s="371" t="s">
        <v>74</v>
      </c>
      <c r="C360" s="102"/>
      <c r="D360" s="3"/>
      <c r="E360" s="4">
        <f>SUM(E328:E359)</f>
        <v>3005263.2</v>
      </c>
      <c r="F360" s="6"/>
      <c r="G360" s="4">
        <f>SUM(G327:G359)</f>
        <v>2999863.9999999995</v>
      </c>
      <c r="H360" s="4">
        <v>0</v>
      </c>
      <c r="I360" s="4">
        <v>0</v>
      </c>
      <c r="J360" s="4">
        <f>SUM(J328:J359)</f>
        <v>1186411.2</v>
      </c>
      <c r="K360" s="370">
        <f>SUM(K333:K359)</f>
        <v>1813452.8</v>
      </c>
      <c r="L360" s="643" t="s">
        <v>73</v>
      </c>
    </row>
    <row r="361" spans="1:12" x14ac:dyDescent="0.3">
      <c r="A361" s="174"/>
      <c r="B361" s="596" t="s">
        <v>253</v>
      </c>
      <c r="C361" s="102"/>
      <c r="D361" s="3"/>
      <c r="E361" s="4"/>
      <c r="F361" s="6"/>
      <c r="G361" s="4">
        <f>G360+G326+G278+G226+G153+G147+G145+G141+G136+G122</f>
        <v>20317822</v>
      </c>
      <c r="H361" s="4">
        <f>H360+H326+H278+H226+H153+H147+H145+H141+H136+H122</f>
        <v>600000</v>
      </c>
      <c r="I361" s="4">
        <f>I360+I326+I278+I226+I153+I147+I145+I141+I136+I122</f>
        <v>3399999.9999999991</v>
      </c>
      <c r="J361" s="4">
        <f>J360+J326+J278+J226+J153+J147+J145+J141+J136+J122</f>
        <v>5917422</v>
      </c>
      <c r="K361" s="370">
        <f>K360+K326+K278+K226+K153+K147+K145+K141+K136+K122</f>
        <v>10400400</v>
      </c>
      <c r="L361" s="643"/>
    </row>
    <row r="362" spans="1:12" x14ac:dyDescent="0.3">
      <c r="A362" s="174"/>
      <c r="B362" s="375" t="s">
        <v>47</v>
      </c>
      <c r="C362" s="21"/>
      <c r="D362" s="102"/>
      <c r="E362" s="3"/>
      <c r="F362" s="6"/>
      <c r="G362" s="73">
        <v>500000</v>
      </c>
      <c r="H362" s="4"/>
      <c r="I362" s="4"/>
      <c r="J362" s="4"/>
      <c r="K362" s="370"/>
      <c r="L362" s="643"/>
    </row>
    <row r="363" spans="1:12" ht="25.5" x14ac:dyDescent="0.35">
      <c r="A363" s="715"/>
      <c r="B363" s="763"/>
      <c r="C363" s="764"/>
      <c r="D363" s="390"/>
      <c r="E363" s="390"/>
      <c r="F363" s="390"/>
      <c r="G363" s="390"/>
      <c r="H363" s="390"/>
      <c r="I363" s="232"/>
      <c r="J363" s="232"/>
      <c r="K363" s="651" t="s">
        <v>73</v>
      </c>
      <c r="L363" s="233"/>
    </row>
    <row r="364" spans="1:12" ht="25.5" x14ac:dyDescent="0.35">
      <c r="A364" s="715"/>
      <c r="B364" s="765" t="s">
        <v>769</v>
      </c>
      <c r="C364" s="765"/>
      <c r="D364" s="234"/>
      <c r="E364" s="766"/>
      <c r="F364" s="767"/>
      <c r="G364" s="767"/>
      <c r="H364" s="767"/>
      <c r="I364" s="765" t="s">
        <v>770</v>
      </c>
      <c r="J364" s="765"/>
      <c r="K364" s="765"/>
      <c r="L364" s="765"/>
    </row>
    <row r="365" spans="1:12" x14ac:dyDescent="0.3">
      <c r="A365" s="374"/>
      <c r="E365" s="373"/>
      <c r="F365" s="374"/>
      <c r="G365" s="374"/>
      <c r="H365" s="374"/>
      <c r="I365" s="374"/>
      <c r="J365" s="374"/>
      <c r="K365" s="374"/>
      <c r="L365" s="324"/>
    </row>
    <row r="366" spans="1:12" x14ac:dyDescent="0.3">
      <c r="E366" s="373"/>
      <c r="F366" s="374"/>
      <c r="G366" s="374"/>
      <c r="H366" s="374"/>
      <c r="I366" s="374"/>
      <c r="J366" s="374"/>
    </row>
    <row r="367" spans="1:12" x14ac:dyDescent="0.3">
      <c r="E367" s="373"/>
      <c r="F367" s="374"/>
      <c r="G367" s="374"/>
      <c r="H367" s="374"/>
      <c r="I367" s="374"/>
      <c r="J367" s="374"/>
    </row>
  </sheetData>
  <mergeCells count="22">
    <mergeCell ref="J10:J11"/>
    <mergeCell ref="K10:K11"/>
    <mergeCell ref="D9:D11"/>
    <mergeCell ref="E9:E11"/>
    <mergeCell ref="F9:F11"/>
    <mergeCell ref="G9:G11"/>
    <mergeCell ref="A13:L13"/>
    <mergeCell ref="A14:L14"/>
    <mergeCell ref="H9:K9"/>
    <mergeCell ref="L9:L11"/>
    <mergeCell ref="H10:H11"/>
    <mergeCell ref="I10:I11"/>
    <mergeCell ref="B363:C363"/>
    <mergeCell ref="B364:C364"/>
    <mergeCell ref="E364:H364"/>
    <mergeCell ref="I364:L364"/>
    <mergeCell ref="A5:L5"/>
    <mergeCell ref="A6:L6"/>
    <mergeCell ref="A7:L7"/>
    <mergeCell ref="A9:A11"/>
    <mergeCell ref="B9:B11"/>
    <mergeCell ref="C9:C11"/>
  </mergeCells>
  <phoneticPr fontId="3" type="noConversion"/>
  <pageMargins left="0.47" right="0.2" top="1" bottom="0.55000000000000004" header="0.5" footer="0.5"/>
  <pageSetup paperSize="9" scale="65" fitToHeight="1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view="pageBreakPreview" topLeftCell="C1" zoomScaleNormal="100" workbookViewId="0">
      <selection activeCell="K4" sqref="K4"/>
    </sheetView>
  </sheetViews>
  <sheetFormatPr defaultRowHeight="18.75" x14ac:dyDescent="0.3"/>
  <cols>
    <col min="1" max="1" width="5.85546875" style="9" customWidth="1"/>
    <col min="2" max="2" width="61.28515625" style="9" customWidth="1"/>
    <col min="3" max="3" width="10" style="10" customWidth="1"/>
    <col min="4" max="4" width="9" style="9" customWidth="1"/>
    <col min="5" max="5" width="15.85546875" style="11" customWidth="1"/>
    <col min="6" max="6" width="13.7109375" style="9" customWidth="1"/>
    <col min="7" max="7" width="18.5703125" style="9" customWidth="1"/>
    <col min="8" max="8" width="15.5703125" style="9" customWidth="1"/>
    <col min="9" max="9" width="15.28515625" style="9" customWidth="1"/>
    <col min="10" max="10" width="18.85546875" style="9" customWidth="1"/>
    <col min="11" max="11" width="17.42578125" style="9" customWidth="1"/>
    <col min="12" max="12" width="20.85546875" style="17" customWidth="1"/>
    <col min="13" max="16384" width="9.140625" style="7"/>
  </cols>
  <sheetData>
    <row r="1" spans="1:12" ht="19.5" customHeight="1" x14ac:dyDescent="0.3">
      <c r="J1" s="12" t="s">
        <v>384</v>
      </c>
      <c r="K1" s="13"/>
      <c r="L1" s="14"/>
    </row>
    <row r="2" spans="1:12" ht="20.25" customHeight="1" x14ac:dyDescent="0.3">
      <c r="H2" s="13"/>
      <c r="J2" s="12" t="s">
        <v>28</v>
      </c>
      <c r="K2" s="13"/>
      <c r="L2" s="14"/>
    </row>
    <row r="3" spans="1:12" ht="20.25" x14ac:dyDescent="0.3">
      <c r="H3" s="13"/>
      <c r="J3" s="12" t="s">
        <v>11</v>
      </c>
      <c r="K3" s="12"/>
      <c r="L3" s="14"/>
    </row>
    <row r="4" spans="1:12" ht="22.5" customHeight="1" x14ac:dyDescent="0.3">
      <c r="J4" s="251" t="s">
        <v>647</v>
      </c>
      <c r="K4" s="16" t="s">
        <v>200</v>
      </c>
    </row>
    <row r="5" spans="1:12" ht="24.75" customHeight="1" x14ac:dyDescent="0.3">
      <c r="J5" s="339"/>
      <c r="K5" s="16"/>
    </row>
    <row r="6" spans="1:12" ht="17.25" customHeight="1" x14ac:dyDescent="0.3">
      <c r="A6" s="716" t="s">
        <v>29</v>
      </c>
      <c r="B6" s="716"/>
      <c r="C6" s="716"/>
      <c r="D6" s="716"/>
      <c r="E6" s="716"/>
      <c r="F6" s="716"/>
      <c r="G6" s="716"/>
      <c r="H6" s="716"/>
      <c r="I6" s="716"/>
      <c r="J6" s="716"/>
      <c r="K6" s="716"/>
      <c r="L6" s="716"/>
    </row>
    <row r="7" spans="1:12" ht="18" customHeight="1" x14ac:dyDescent="0.3">
      <c r="A7" s="717" t="s">
        <v>8</v>
      </c>
      <c r="B7" s="717"/>
      <c r="C7" s="717"/>
      <c r="D7" s="717"/>
      <c r="E7" s="717"/>
      <c r="F7" s="717"/>
      <c r="G7" s="717"/>
      <c r="H7" s="717"/>
      <c r="I7" s="717"/>
      <c r="J7" s="717"/>
      <c r="K7" s="717"/>
      <c r="L7" s="717"/>
    </row>
    <row r="8" spans="1:12" ht="20.25" customHeight="1" x14ac:dyDescent="0.3">
      <c r="A8" s="762" t="s">
        <v>1</v>
      </c>
      <c r="B8" s="762"/>
      <c r="C8" s="762"/>
      <c r="D8" s="762"/>
      <c r="E8" s="762"/>
      <c r="F8" s="762"/>
      <c r="G8" s="762"/>
      <c r="H8" s="762"/>
      <c r="I8" s="762"/>
      <c r="J8" s="762"/>
      <c r="K8" s="762"/>
      <c r="L8" s="762"/>
    </row>
    <row r="9" spans="1:12" ht="27.75" customHeight="1" x14ac:dyDescent="0.3">
      <c r="L9" s="10" t="s">
        <v>30</v>
      </c>
    </row>
    <row r="10" spans="1:12" x14ac:dyDescent="0.3">
      <c r="A10" s="719" t="s">
        <v>23</v>
      </c>
      <c r="B10" s="719" t="s">
        <v>31</v>
      </c>
      <c r="C10" s="719" t="s">
        <v>22</v>
      </c>
      <c r="D10" s="719" t="s">
        <v>32</v>
      </c>
      <c r="E10" s="719" t="s">
        <v>33</v>
      </c>
      <c r="F10" s="719" t="s">
        <v>9</v>
      </c>
      <c r="G10" s="719" t="s">
        <v>10</v>
      </c>
      <c r="H10" s="732" t="s">
        <v>34</v>
      </c>
      <c r="I10" s="733"/>
      <c r="J10" s="733"/>
      <c r="K10" s="734"/>
      <c r="L10" s="719" t="s">
        <v>35</v>
      </c>
    </row>
    <row r="11" spans="1:12" ht="17.25" customHeight="1" x14ac:dyDescent="0.3">
      <c r="A11" s="720"/>
      <c r="B11" s="720"/>
      <c r="C11" s="722"/>
      <c r="D11" s="720"/>
      <c r="E11" s="720"/>
      <c r="F11" s="720"/>
      <c r="G11" s="720"/>
      <c r="H11" s="719" t="s">
        <v>36</v>
      </c>
      <c r="I11" s="719" t="s">
        <v>37</v>
      </c>
      <c r="J11" s="719" t="s">
        <v>38</v>
      </c>
      <c r="K11" s="719" t="s">
        <v>39</v>
      </c>
      <c r="L11" s="720"/>
    </row>
    <row r="12" spans="1:12" x14ac:dyDescent="0.3">
      <c r="A12" s="721"/>
      <c r="B12" s="721"/>
      <c r="C12" s="723"/>
      <c r="D12" s="721"/>
      <c r="E12" s="721"/>
      <c r="F12" s="721"/>
      <c r="G12" s="721"/>
      <c r="H12" s="721"/>
      <c r="I12" s="721"/>
      <c r="J12" s="721"/>
      <c r="K12" s="721"/>
      <c r="L12" s="721"/>
    </row>
    <row r="13" spans="1:12" s="20" customFormat="1" ht="11.25" x14ac:dyDescent="0.2">
      <c r="A13" s="50">
        <v>1</v>
      </c>
      <c r="B13" s="50">
        <v>2</v>
      </c>
      <c r="C13" s="50">
        <v>3</v>
      </c>
      <c r="D13" s="50">
        <v>4</v>
      </c>
      <c r="E13" s="18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</row>
    <row r="14" spans="1:12" s="20" customFormat="1" ht="56.25" x14ac:dyDescent="0.2">
      <c r="A14" s="608">
        <v>1</v>
      </c>
      <c r="B14" s="593" t="s">
        <v>649</v>
      </c>
      <c r="C14" s="608">
        <v>150122</v>
      </c>
      <c r="D14" s="50"/>
      <c r="E14" s="18"/>
      <c r="F14" s="50"/>
      <c r="G14" s="709">
        <f>K14</f>
        <v>5200000</v>
      </c>
      <c r="H14" s="50"/>
      <c r="I14" s="50"/>
      <c r="J14" s="50"/>
      <c r="K14" s="709">
        <v>5200000</v>
      </c>
      <c r="L14" s="341" t="s">
        <v>88</v>
      </c>
    </row>
    <row r="15" spans="1:12" s="26" customFormat="1" ht="56.25" x14ac:dyDescent="0.3">
      <c r="A15" s="40">
        <v>2</v>
      </c>
      <c r="B15" s="593" t="s">
        <v>2</v>
      </c>
      <c r="C15" s="379" t="s">
        <v>285</v>
      </c>
      <c r="D15" s="341">
        <v>3132</v>
      </c>
      <c r="E15" s="595"/>
      <c r="F15" s="598"/>
      <c r="G15" s="342">
        <f>H15+I15+J15+K15</f>
        <v>18743400</v>
      </c>
      <c r="H15" s="342">
        <v>0</v>
      </c>
      <c r="I15" s="342">
        <v>0</v>
      </c>
      <c r="J15" s="342">
        <v>15706800</v>
      </c>
      <c r="K15" s="382">
        <v>3036600</v>
      </c>
      <c r="L15" s="341" t="s">
        <v>88</v>
      </c>
    </row>
    <row r="16" spans="1:12" s="20" customFormat="1" ht="37.5" x14ac:dyDescent="0.2">
      <c r="A16" s="40">
        <v>3</v>
      </c>
      <c r="B16" s="627" t="s">
        <v>364</v>
      </c>
      <c r="C16" s="608">
        <v>150122</v>
      </c>
      <c r="D16" s="341">
        <v>3132</v>
      </c>
      <c r="E16" s="18"/>
      <c r="F16" s="18"/>
      <c r="G16" s="625">
        <v>600000</v>
      </c>
      <c r="H16" s="18"/>
      <c r="I16" s="18"/>
      <c r="J16" s="625">
        <v>348000</v>
      </c>
      <c r="K16" s="625">
        <v>252000</v>
      </c>
      <c r="L16" s="40" t="s">
        <v>88</v>
      </c>
    </row>
    <row r="17" spans="1:13" s="231" customFormat="1" ht="21" customHeight="1" x14ac:dyDescent="0.3">
      <c r="A17" s="377"/>
      <c r="B17" s="343" t="s">
        <v>74</v>
      </c>
      <c r="C17" s="344"/>
      <c r="D17" s="345"/>
      <c r="E17" s="346"/>
      <c r="F17" s="380"/>
      <c r="G17" s="215">
        <f>G16+G15+G14</f>
        <v>24543400</v>
      </c>
      <c r="H17" s="215">
        <f>H16+H15+H14</f>
        <v>0</v>
      </c>
      <c r="I17" s="215">
        <f>I16+I15+I14</f>
        <v>0</v>
      </c>
      <c r="J17" s="215">
        <f>J16+J15+J14</f>
        <v>16054800</v>
      </c>
      <c r="K17" s="215">
        <f>K16+K15+K14</f>
        <v>8488600</v>
      </c>
      <c r="L17" s="125"/>
    </row>
    <row r="18" spans="1:13" ht="27.75" customHeight="1" x14ac:dyDescent="0.3">
      <c r="A18" s="173"/>
      <c r="B18" s="347" t="s">
        <v>5</v>
      </c>
      <c r="C18" s="348"/>
      <c r="D18" s="348"/>
      <c r="E18" s="349"/>
      <c r="F18" s="349"/>
      <c r="G18" s="43">
        <f>G17</f>
        <v>24543400</v>
      </c>
      <c r="H18" s="43">
        <f>H17</f>
        <v>0</v>
      </c>
      <c r="I18" s="43">
        <f>I17</f>
        <v>0</v>
      </c>
      <c r="J18" s="43">
        <f>J17</f>
        <v>16054800</v>
      </c>
      <c r="K18" s="43">
        <f>K17</f>
        <v>8488600</v>
      </c>
      <c r="L18" s="350"/>
      <c r="M18" s="351"/>
    </row>
    <row r="19" spans="1:13" ht="24.75" customHeight="1" x14ac:dyDescent="0.3">
      <c r="A19" s="179"/>
      <c r="M19" s="351"/>
    </row>
    <row r="20" spans="1:13" s="303" customFormat="1" ht="32.25" customHeight="1" x14ac:dyDescent="0.35">
      <c r="A20" s="383" t="s">
        <v>257</v>
      </c>
      <c r="B20" s="383"/>
      <c r="C20" s="383"/>
      <c r="D20" s="383"/>
      <c r="E20" s="761" t="s">
        <v>259</v>
      </c>
      <c r="F20" s="761"/>
      <c r="G20" s="761"/>
      <c r="H20" s="761"/>
      <c r="I20" s="761"/>
      <c r="J20" s="761"/>
      <c r="K20" s="761"/>
      <c r="L20" s="352"/>
      <c r="M20" s="353"/>
    </row>
    <row r="21" spans="1:13" ht="18.600000000000001" customHeight="1" x14ac:dyDescent="0.3">
      <c r="A21" s="63"/>
      <c r="B21" s="305"/>
      <c r="C21" s="306"/>
      <c r="D21" s="306" t="s">
        <v>53</v>
      </c>
      <c r="E21" s="307"/>
      <c r="F21" s="63"/>
      <c r="G21" s="304"/>
      <c r="H21" s="308"/>
      <c r="I21" s="354"/>
      <c r="J21" s="63"/>
      <c r="K21" s="310"/>
      <c r="L21" s="311"/>
      <c r="M21" s="351"/>
    </row>
    <row r="22" spans="1:13" ht="18.600000000000001" customHeight="1" x14ac:dyDescent="0.3">
      <c r="A22" s="63"/>
      <c r="B22" s="305"/>
      <c r="C22" s="306"/>
      <c r="D22" s="306"/>
      <c r="E22" s="307"/>
      <c r="F22" s="63"/>
      <c r="G22" s="304"/>
      <c r="H22" s="308"/>
      <c r="I22" s="354"/>
      <c r="J22" s="63"/>
      <c r="K22" s="310"/>
      <c r="L22" s="311"/>
      <c r="M22" s="351"/>
    </row>
    <row r="23" spans="1:13" ht="18.600000000000001" customHeight="1" x14ac:dyDescent="0.3">
      <c r="A23" s="63"/>
      <c r="B23" s="305"/>
      <c r="C23" s="306"/>
      <c r="D23" s="306"/>
      <c r="E23" s="307"/>
      <c r="F23" s="63"/>
      <c r="G23" s="304"/>
      <c r="H23" s="308"/>
      <c r="I23" s="354"/>
      <c r="J23" s="63"/>
      <c r="K23" s="310"/>
      <c r="L23" s="311"/>
      <c r="M23" s="351"/>
    </row>
    <row r="24" spans="1:13" ht="18.600000000000001" customHeight="1" x14ac:dyDescent="0.3">
      <c r="A24" s="63"/>
      <c r="B24" s="305"/>
      <c r="C24" s="306"/>
      <c r="D24" s="306"/>
      <c r="E24" s="307"/>
      <c r="F24" s="63"/>
      <c r="G24" s="304"/>
      <c r="H24" s="308"/>
      <c r="I24" s="354"/>
      <c r="J24" s="63"/>
      <c r="K24" s="310"/>
      <c r="L24" s="311"/>
      <c r="M24" s="351"/>
    </row>
    <row r="25" spans="1:13" x14ac:dyDescent="0.3">
      <c r="E25" s="246"/>
      <c r="F25" s="201"/>
      <c r="G25" s="203"/>
      <c r="H25" s="201"/>
      <c r="I25" s="201"/>
      <c r="J25" s="313"/>
      <c r="K25" s="313"/>
      <c r="L25" s="313"/>
    </row>
    <row r="26" spans="1:13" x14ac:dyDescent="0.3">
      <c r="D26" s="355"/>
      <c r="E26" s="315"/>
      <c r="F26" s="314"/>
      <c r="G26" s="356"/>
      <c r="H26" s="314"/>
      <c r="I26" s="201"/>
      <c r="J26" s="313"/>
      <c r="K26" s="313"/>
      <c r="L26" s="314"/>
    </row>
    <row r="27" spans="1:13" x14ac:dyDescent="0.3">
      <c r="D27" s="355"/>
      <c r="E27" s="315"/>
      <c r="F27" s="314"/>
      <c r="G27" s="356"/>
      <c r="H27" s="314"/>
      <c r="I27" s="201"/>
      <c r="J27" s="357"/>
      <c r="K27" s="357"/>
      <c r="L27" s="319"/>
    </row>
    <row r="28" spans="1:13" x14ac:dyDescent="0.3">
      <c r="D28" s="351"/>
      <c r="E28" s="358"/>
      <c r="F28" s="359"/>
      <c r="G28" s="360"/>
      <c r="H28" s="359"/>
      <c r="I28" s="181"/>
      <c r="J28" s="181"/>
      <c r="K28" s="181"/>
      <c r="L28" s="201"/>
    </row>
    <row r="29" spans="1:13" x14ac:dyDescent="0.3">
      <c r="E29" s="163"/>
      <c r="F29" s="181"/>
      <c r="G29" s="181"/>
      <c r="H29" s="181"/>
      <c r="I29" s="181"/>
      <c r="J29" s="181"/>
      <c r="K29" s="181"/>
      <c r="L29" s="202"/>
    </row>
    <row r="30" spans="1:13" x14ac:dyDescent="0.3">
      <c r="E30" s="163"/>
      <c r="F30" s="181"/>
      <c r="G30" s="181"/>
      <c r="H30" s="181"/>
      <c r="I30" s="181"/>
      <c r="J30" s="181"/>
      <c r="K30" s="181"/>
      <c r="L30" s="202"/>
    </row>
    <row r="31" spans="1:13" x14ac:dyDescent="0.3">
      <c r="E31" s="163"/>
      <c r="F31" s="181"/>
      <c r="G31" s="181"/>
      <c r="H31" s="181"/>
      <c r="I31" s="181"/>
      <c r="J31" s="181"/>
      <c r="K31" s="181"/>
      <c r="L31" s="202"/>
    </row>
    <row r="32" spans="1:13" x14ac:dyDescent="0.3">
      <c r="E32" s="163"/>
      <c r="F32" s="181"/>
      <c r="G32" s="181"/>
      <c r="H32" s="181"/>
      <c r="I32" s="181"/>
      <c r="J32" s="181"/>
      <c r="K32" s="181"/>
      <c r="L32" s="202"/>
    </row>
    <row r="33" spans="5:12" x14ac:dyDescent="0.3">
      <c r="E33" s="163"/>
      <c r="F33" s="181"/>
      <c r="G33" s="181"/>
      <c r="H33" s="181"/>
      <c r="I33" s="181"/>
      <c r="J33" s="181"/>
      <c r="K33" s="181"/>
      <c r="L33" s="202"/>
    </row>
    <row r="34" spans="5:12" x14ac:dyDescent="0.3">
      <c r="E34" s="163"/>
      <c r="F34" s="181"/>
      <c r="G34" s="181"/>
      <c r="H34" s="181"/>
      <c r="I34" s="181"/>
      <c r="J34" s="181"/>
      <c r="K34" s="181"/>
      <c r="L34" s="202"/>
    </row>
    <row r="35" spans="5:12" x14ac:dyDescent="0.3">
      <c r="E35" s="163"/>
      <c r="F35" s="181"/>
      <c r="G35" s="181"/>
      <c r="H35" s="181"/>
      <c r="I35" s="181"/>
      <c r="J35" s="181"/>
      <c r="K35" s="181"/>
      <c r="L35" s="202"/>
    </row>
    <row r="36" spans="5:12" x14ac:dyDescent="0.3">
      <c r="E36" s="163"/>
      <c r="F36" s="181"/>
      <c r="G36" s="181"/>
      <c r="H36" s="181"/>
      <c r="I36" s="181"/>
      <c r="J36" s="181"/>
      <c r="K36" s="181"/>
      <c r="L36" s="202"/>
    </row>
    <row r="37" spans="5:12" x14ac:dyDescent="0.3">
      <c r="E37" s="163"/>
      <c r="F37" s="181"/>
      <c r="G37" s="181"/>
      <c r="H37" s="181"/>
      <c r="I37" s="181"/>
      <c r="J37" s="181"/>
      <c r="K37" s="181"/>
      <c r="L37" s="202"/>
    </row>
    <row r="38" spans="5:12" x14ac:dyDescent="0.3">
      <c r="E38" s="163"/>
      <c r="F38" s="181"/>
      <c r="G38" s="181"/>
      <c r="H38" s="181"/>
      <c r="I38" s="181"/>
      <c r="J38" s="181"/>
      <c r="K38" s="181"/>
      <c r="L38" s="202"/>
    </row>
    <row r="39" spans="5:12" x14ac:dyDescent="0.3">
      <c r="E39" s="163"/>
      <c r="F39" s="181"/>
      <c r="G39" s="181"/>
      <c r="H39" s="181"/>
      <c r="I39" s="181"/>
      <c r="J39" s="181"/>
      <c r="K39" s="181"/>
      <c r="L39" s="202"/>
    </row>
    <row r="40" spans="5:12" x14ac:dyDescent="0.3">
      <c r="E40" s="163"/>
      <c r="F40" s="181"/>
      <c r="G40" s="181"/>
      <c r="H40" s="181"/>
      <c r="I40" s="181"/>
      <c r="J40" s="181"/>
      <c r="K40" s="181"/>
      <c r="L40" s="202"/>
    </row>
    <row r="41" spans="5:12" x14ac:dyDescent="0.3">
      <c r="E41" s="163"/>
      <c r="F41" s="181"/>
      <c r="G41" s="181"/>
      <c r="H41" s="181"/>
      <c r="I41" s="181"/>
      <c r="J41" s="181"/>
      <c r="K41" s="181"/>
      <c r="L41" s="202"/>
    </row>
    <row r="42" spans="5:12" x14ac:dyDescent="0.3">
      <c r="E42" s="163"/>
      <c r="F42" s="181"/>
      <c r="G42" s="181"/>
      <c r="H42" s="181"/>
      <c r="I42" s="181"/>
      <c r="J42" s="181"/>
      <c r="K42" s="181"/>
      <c r="L42" s="202"/>
    </row>
    <row r="43" spans="5:12" x14ac:dyDescent="0.3">
      <c r="E43" s="163"/>
      <c r="F43" s="181"/>
      <c r="G43" s="181"/>
      <c r="H43" s="181"/>
      <c r="I43" s="181"/>
      <c r="J43" s="181"/>
      <c r="K43" s="181"/>
      <c r="L43" s="202"/>
    </row>
    <row r="44" spans="5:12" x14ac:dyDescent="0.3">
      <c r="E44" s="163"/>
      <c r="F44" s="181"/>
      <c r="G44" s="181"/>
      <c r="H44" s="181"/>
      <c r="I44" s="181"/>
      <c r="J44" s="181"/>
      <c r="K44" s="181"/>
      <c r="L44" s="202"/>
    </row>
    <row r="45" spans="5:12" x14ac:dyDescent="0.3">
      <c r="E45" s="163"/>
      <c r="F45" s="181"/>
      <c r="G45" s="181"/>
      <c r="H45" s="181"/>
      <c r="I45" s="181"/>
      <c r="J45" s="181"/>
      <c r="K45" s="181"/>
      <c r="L45" s="202"/>
    </row>
    <row r="46" spans="5:12" x14ac:dyDescent="0.3">
      <c r="E46" s="163"/>
      <c r="F46" s="181"/>
      <c r="G46" s="181"/>
      <c r="H46" s="181"/>
      <c r="I46" s="181"/>
      <c r="J46" s="181"/>
      <c r="K46" s="181"/>
      <c r="L46" s="202"/>
    </row>
    <row r="47" spans="5:12" x14ac:dyDescent="0.3">
      <c r="E47" s="163"/>
      <c r="F47" s="181"/>
      <c r="G47" s="181"/>
      <c r="H47" s="181"/>
      <c r="I47" s="181"/>
      <c r="J47" s="181"/>
      <c r="K47" s="181"/>
      <c r="L47" s="202"/>
    </row>
    <row r="48" spans="5:12" x14ac:dyDescent="0.3">
      <c r="E48" s="163"/>
      <c r="F48" s="181"/>
      <c r="G48" s="181"/>
      <c r="H48" s="181"/>
      <c r="I48" s="181"/>
      <c r="J48" s="181"/>
      <c r="K48" s="181"/>
      <c r="L48" s="202"/>
    </row>
    <row r="49" spans="5:12" x14ac:dyDescent="0.3">
      <c r="E49" s="163"/>
      <c r="F49" s="181"/>
      <c r="G49" s="181"/>
      <c r="H49" s="181"/>
      <c r="I49" s="181"/>
      <c r="J49" s="181"/>
      <c r="K49" s="181"/>
      <c r="L49" s="202"/>
    </row>
    <row r="50" spans="5:12" x14ac:dyDescent="0.3">
      <c r="E50" s="163"/>
      <c r="F50" s="181"/>
      <c r="G50" s="181"/>
      <c r="H50" s="181"/>
      <c r="I50" s="181"/>
      <c r="J50" s="181"/>
      <c r="K50" s="181"/>
      <c r="L50" s="202"/>
    </row>
    <row r="51" spans="5:12" x14ac:dyDescent="0.3">
      <c r="E51" s="163"/>
      <c r="F51" s="181"/>
      <c r="G51" s="181"/>
      <c r="H51" s="181"/>
      <c r="I51" s="181"/>
      <c r="J51" s="181"/>
      <c r="K51" s="181"/>
      <c r="L51" s="202"/>
    </row>
    <row r="52" spans="5:12" x14ac:dyDescent="0.3">
      <c r="E52" s="163"/>
      <c r="F52" s="181"/>
      <c r="G52" s="181"/>
      <c r="H52" s="181"/>
      <c r="I52" s="181"/>
      <c r="J52" s="181"/>
      <c r="K52" s="181"/>
      <c r="L52" s="202"/>
    </row>
    <row r="53" spans="5:12" x14ac:dyDescent="0.3">
      <c r="E53" s="163"/>
      <c r="F53" s="181"/>
      <c r="G53" s="181"/>
      <c r="H53" s="181"/>
      <c r="I53" s="181"/>
      <c r="J53" s="181"/>
      <c r="K53" s="181"/>
      <c r="L53" s="202"/>
    </row>
    <row r="54" spans="5:12" x14ac:dyDescent="0.3">
      <c r="E54" s="163"/>
      <c r="F54" s="181"/>
      <c r="G54" s="181"/>
      <c r="H54" s="181"/>
      <c r="I54" s="181"/>
      <c r="J54" s="181"/>
      <c r="K54" s="181"/>
      <c r="L54" s="202"/>
    </row>
    <row r="55" spans="5:12" x14ac:dyDescent="0.3">
      <c r="E55" s="163"/>
      <c r="F55" s="181"/>
      <c r="G55" s="181"/>
      <c r="H55" s="181"/>
      <c r="I55" s="181"/>
      <c r="J55" s="181"/>
      <c r="K55" s="181"/>
      <c r="L55" s="202"/>
    </row>
    <row r="56" spans="5:12" x14ac:dyDescent="0.3">
      <c r="E56" s="163"/>
      <c r="F56" s="181"/>
      <c r="G56" s="181"/>
      <c r="H56" s="181"/>
      <c r="I56" s="181"/>
      <c r="J56" s="181"/>
      <c r="K56" s="181"/>
      <c r="L56" s="202"/>
    </row>
    <row r="57" spans="5:12" x14ac:dyDescent="0.3">
      <c r="E57" s="163"/>
      <c r="F57" s="181"/>
      <c r="G57" s="181"/>
      <c r="H57" s="181"/>
      <c r="I57" s="181"/>
      <c r="J57" s="181"/>
      <c r="K57" s="181"/>
      <c r="L57" s="202"/>
    </row>
    <row r="58" spans="5:12" x14ac:dyDescent="0.3">
      <c r="E58" s="163"/>
      <c r="F58" s="181"/>
      <c r="G58" s="181"/>
      <c r="H58" s="181"/>
      <c r="I58" s="181"/>
      <c r="J58" s="181"/>
      <c r="K58" s="181"/>
      <c r="L58" s="202"/>
    </row>
    <row r="59" spans="5:12" x14ac:dyDescent="0.3">
      <c r="E59" s="163"/>
      <c r="F59" s="181"/>
      <c r="G59" s="181"/>
      <c r="H59" s="181"/>
      <c r="I59" s="181"/>
      <c r="J59" s="181"/>
      <c r="K59" s="181"/>
      <c r="L59" s="202"/>
    </row>
    <row r="60" spans="5:12" x14ac:dyDescent="0.3">
      <c r="E60" s="163"/>
      <c r="F60" s="181"/>
      <c r="G60" s="181"/>
      <c r="H60" s="181"/>
      <c r="I60" s="181"/>
      <c r="J60" s="181"/>
      <c r="K60" s="181"/>
      <c r="L60" s="202"/>
    </row>
    <row r="61" spans="5:12" x14ac:dyDescent="0.3">
      <c r="E61" s="163"/>
      <c r="F61" s="181"/>
      <c r="G61" s="181"/>
      <c r="H61" s="181"/>
      <c r="I61" s="181"/>
      <c r="J61" s="181"/>
      <c r="K61" s="181"/>
      <c r="L61" s="202"/>
    </row>
    <row r="62" spans="5:12" x14ac:dyDescent="0.3">
      <c r="E62" s="163"/>
      <c r="F62" s="181"/>
      <c r="G62" s="181"/>
      <c r="H62" s="181"/>
      <c r="I62" s="181"/>
      <c r="J62" s="181"/>
      <c r="K62" s="181"/>
      <c r="L62" s="202"/>
    </row>
    <row r="63" spans="5:12" x14ac:dyDescent="0.3">
      <c r="E63" s="163"/>
      <c r="F63" s="181"/>
      <c r="G63" s="181"/>
      <c r="H63" s="181"/>
      <c r="I63" s="181"/>
      <c r="J63" s="181"/>
      <c r="K63" s="181"/>
      <c r="L63" s="202"/>
    </row>
    <row r="64" spans="5:12" x14ac:dyDescent="0.3">
      <c r="E64" s="163"/>
      <c r="F64" s="181"/>
      <c r="G64" s="181"/>
      <c r="H64" s="181"/>
      <c r="I64" s="181"/>
      <c r="J64" s="181"/>
      <c r="K64" s="181"/>
      <c r="L64" s="202"/>
    </row>
    <row r="65" spans="5:12" x14ac:dyDescent="0.3">
      <c r="E65" s="163"/>
      <c r="F65" s="181"/>
      <c r="G65" s="181"/>
      <c r="H65" s="181"/>
      <c r="I65" s="181"/>
      <c r="J65" s="181"/>
      <c r="K65" s="181"/>
      <c r="L65" s="202"/>
    </row>
    <row r="66" spans="5:12" x14ac:dyDescent="0.3">
      <c r="E66" s="163"/>
      <c r="F66" s="181"/>
      <c r="G66" s="181"/>
      <c r="H66" s="181"/>
      <c r="I66" s="181"/>
      <c r="J66" s="181"/>
      <c r="K66" s="181"/>
      <c r="L66" s="202"/>
    </row>
    <row r="67" spans="5:12" x14ac:dyDescent="0.3">
      <c r="E67" s="163"/>
      <c r="F67" s="181"/>
      <c r="G67" s="181"/>
      <c r="H67" s="181"/>
      <c r="I67" s="181"/>
      <c r="J67" s="181"/>
      <c r="K67" s="181"/>
      <c r="L67" s="202"/>
    </row>
    <row r="68" spans="5:12" x14ac:dyDescent="0.3">
      <c r="E68" s="163"/>
      <c r="F68" s="181"/>
      <c r="G68" s="181"/>
      <c r="H68" s="181"/>
      <c r="I68" s="181"/>
      <c r="J68" s="181"/>
      <c r="K68" s="181"/>
      <c r="L68" s="202"/>
    </row>
    <row r="69" spans="5:12" x14ac:dyDescent="0.3">
      <c r="E69" s="163"/>
      <c r="F69" s="181"/>
      <c r="G69" s="181"/>
      <c r="H69" s="181"/>
      <c r="I69" s="181"/>
      <c r="J69" s="181"/>
      <c r="K69" s="181"/>
      <c r="L69" s="202"/>
    </row>
    <row r="70" spans="5:12" x14ac:dyDescent="0.3">
      <c r="E70" s="163"/>
      <c r="F70" s="181"/>
      <c r="G70" s="181"/>
      <c r="H70" s="181"/>
      <c r="I70" s="181"/>
      <c r="J70" s="181"/>
      <c r="K70" s="181"/>
      <c r="L70" s="202"/>
    </row>
    <row r="71" spans="5:12" x14ac:dyDescent="0.3">
      <c r="E71" s="163"/>
      <c r="F71" s="181"/>
      <c r="G71" s="181"/>
      <c r="H71" s="181"/>
      <c r="I71" s="181"/>
      <c r="J71" s="181"/>
      <c r="K71" s="181"/>
      <c r="L71" s="202"/>
    </row>
    <row r="72" spans="5:12" x14ac:dyDescent="0.3">
      <c r="E72" s="163"/>
      <c r="F72" s="181"/>
      <c r="G72" s="181"/>
      <c r="H72" s="181"/>
      <c r="I72" s="181"/>
      <c r="J72" s="181"/>
      <c r="K72" s="181"/>
      <c r="L72" s="202"/>
    </row>
    <row r="73" spans="5:12" x14ac:dyDescent="0.3">
      <c r="E73" s="163"/>
      <c r="F73" s="181"/>
      <c r="G73" s="181"/>
      <c r="H73" s="181"/>
      <c r="I73" s="181"/>
      <c r="J73" s="181"/>
      <c r="K73" s="181"/>
      <c r="L73" s="202"/>
    </row>
    <row r="74" spans="5:12" x14ac:dyDescent="0.3">
      <c r="E74" s="163"/>
      <c r="F74" s="181"/>
      <c r="G74" s="181"/>
      <c r="H74" s="181"/>
      <c r="I74" s="181"/>
      <c r="J74" s="181"/>
      <c r="K74" s="181"/>
      <c r="L74" s="202"/>
    </row>
    <row r="75" spans="5:12" x14ac:dyDescent="0.3">
      <c r="L75" s="324"/>
    </row>
    <row r="76" spans="5:12" x14ac:dyDescent="0.3">
      <c r="L76" s="324"/>
    </row>
    <row r="77" spans="5:12" x14ac:dyDescent="0.3">
      <c r="L77" s="324"/>
    </row>
    <row r="78" spans="5:12" x14ac:dyDescent="0.3">
      <c r="L78" s="324"/>
    </row>
    <row r="79" spans="5:12" x14ac:dyDescent="0.3">
      <c r="L79" s="324"/>
    </row>
    <row r="80" spans="5:12" x14ac:dyDescent="0.3">
      <c r="L80" s="324"/>
    </row>
    <row r="81" spans="12:12" x14ac:dyDescent="0.3">
      <c r="L81" s="324"/>
    </row>
    <row r="82" spans="12:12" x14ac:dyDescent="0.3">
      <c r="L82" s="324"/>
    </row>
    <row r="83" spans="12:12" x14ac:dyDescent="0.3">
      <c r="L83" s="324"/>
    </row>
    <row r="84" spans="12:12" x14ac:dyDescent="0.3">
      <c r="L84" s="324"/>
    </row>
    <row r="85" spans="12:12" x14ac:dyDescent="0.3">
      <c r="L85" s="324"/>
    </row>
    <row r="86" spans="12:12" x14ac:dyDescent="0.3">
      <c r="L86" s="324"/>
    </row>
    <row r="87" spans="12:12" x14ac:dyDescent="0.3">
      <c r="L87" s="324"/>
    </row>
    <row r="88" spans="12:12" x14ac:dyDescent="0.3">
      <c r="L88" s="324"/>
    </row>
    <row r="89" spans="12:12" x14ac:dyDescent="0.3">
      <c r="L89" s="324"/>
    </row>
    <row r="90" spans="12:12" x14ac:dyDescent="0.3">
      <c r="L90" s="324"/>
    </row>
    <row r="91" spans="12:12" x14ac:dyDescent="0.3">
      <c r="L91" s="324"/>
    </row>
    <row r="92" spans="12:12" x14ac:dyDescent="0.3">
      <c r="L92" s="324"/>
    </row>
    <row r="93" spans="12:12" x14ac:dyDescent="0.3">
      <c r="L93" s="324"/>
    </row>
    <row r="94" spans="12:12" x14ac:dyDescent="0.3">
      <c r="L94" s="324"/>
    </row>
    <row r="95" spans="12:12" x14ac:dyDescent="0.3">
      <c r="L95" s="324"/>
    </row>
    <row r="96" spans="12:12" x14ac:dyDescent="0.3">
      <c r="L96" s="324"/>
    </row>
    <row r="97" spans="12:12" x14ac:dyDescent="0.3">
      <c r="L97" s="324"/>
    </row>
  </sheetData>
  <protectedRanges>
    <protectedRange password="CE28" sqref="H21:H24" name="Диапазон1_1_1_1" securityDescriptor="O:WDG:WDD:(A;;CC;;;WD)"/>
  </protectedRanges>
  <mergeCells count="17">
    <mergeCell ref="E20:K20"/>
    <mergeCell ref="H10:K10"/>
    <mergeCell ref="L10:L12"/>
    <mergeCell ref="H11:H12"/>
    <mergeCell ref="I11:I12"/>
    <mergeCell ref="J11:J12"/>
    <mergeCell ref="K11:K12"/>
    <mergeCell ref="A6:L6"/>
    <mergeCell ref="A7:L7"/>
    <mergeCell ref="A8:L8"/>
    <mergeCell ref="A10:A12"/>
    <mergeCell ref="B10:B12"/>
    <mergeCell ref="C10:C12"/>
    <mergeCell ref="D10:D12"/>
    <mergeCell ref="E10:E12"/>
    <mergeCell ref="F10:F12"/>
    <mergeCell ref="G10:G12"/>
  </mergeCells>
  <phoneticPr fontId="3" type="noConversion"/>
  <pageMargins left="0.31" right="0.27" top="0.75" bottom="0.75" header="0.3" footer="0.3"/>
  <pageSetup paperSize="9" scale="65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Додаток залишки</vt:lpstr>
      <vt:lpstr>Додаток 1 </vt:lpstr>
      <vt:lpstr>Додаток (нефко)</vt:lpstr>
      <vt:lpstr>Додаток житло</vt:lpstr>
      <vt:lpstr>Додаток 5</vt:lpstr>
      <vt:lpstr>'Додаток 1 '!Заголовки_для_печати</vt:lpstr>
      <vt:lpstr>'Додаток житло'!Заголовки_для_печати</vt:lpstr>
      <vt:lpstr>'Додаток залишки'!Заголовки_для_печати</vt:lpstr>
    </vt:vector>
  </TitlesOfParts>
  <Company>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217-2</dc:creator>
  <cp:lastModifiedBy>Kompvid2</cp:lastModifiedBy>
  <cp:lastPrinted>2016-12-23T08:49:48Z</cp:lastPrinted>
  <dcterms:created xsi:type="dcterms:W3CDTF">2010-01-13T07:59:11Z</dcterms:created>
  <dcterms:modified xsi:type="dcterms:W3CDTF">2017-02-20T14:54:43Z</dcterms:modified>
</cp:coreProperties>
</file>