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1" sheetId="2" r:id="rId1"/>
    <sheet name="Додаток 3" sheetId="3" r:id="rId2"/>
    <sheet name="Додаток 2" sheetId="1" r:id="rId3"/>
  </sheets>
  <definedNames>
    <definedName name="_xlnm.Print_Titles" localSheetId="0">'Додаток 1'!$12:$12</definedName>
    <definedName name="_xlnm.Print_Titles" localSheetId="2">'Додаток 2'!$12:$12</definedName>
    <definedName name="_xlnm.Print_Area" localSheetId="0">'Додаток 1'!$A$1:$L$327</definedName>
    <definedName name="_xlnm.Print_Area" localSheetId="2">'Додаток 2'!$A$1:$L$235</definedName>
    <definedName name="_xlnm.Print_Area" localSheetId="1">'Додаток 3'!$A$1:$L$31</definedName>
  </definedNames>
  <calcPr calcId="162913" fullCalcOnLoad="1"/>
</workbook>
</file>

<file path=xl/calcChain.xml><?xml version="1.0" encoding="utf-8"?>
<calcChain xmlns="http://schemas.openxmlformats.org/spreadsheetml/2006/main">
  <c r="I83" i="1" l="1"/>
  <c r="J83" i="1"/>
  <c r="G308" i="2"/>
  <c r="L308" i="2"/>
  <c r="H153" i="2"/>
  <c r="H158" i="2"/>
  <c r="H162" i="2"/>
  <c r="H166" i="2"/>
  <c r="H169" i="2"/>
  <c r="H172" i="2"/>
  <c r="H175" i="2"/>
  <c r="H178" i="2"/>
  <c r="H181" i="2"/>
  <c r="H184" i="2"/>
  <c r="H191" i="2"/>
  <c r="H219" i="2"/>
  <c r="I153" i="2"/>
  <c r="I158" i="2"/>
  <c r="I162" i="2"/>
  <c r="I166" i="2"/>
  <c r="I169" i="2"/>
  <c r="I172" i="2"/>
  <c r="I175" i="2"/>
  <c r="I178" i="2"/>
  <c r="I181" i="2"/>
  <c r="I184" i="2"/>
  <c r="I191" i="2"/>
  <c r="I219" i="2"/>
  <c r="I223" i="2"/>
  <c r="J153" i="2"/>
  <c r="J158" i="2"/>
  <c r="J162" i="2"/>
  <c r="J166" i="2"/>
  <c r="J169" i="2"/>
  <c r="J172" i="2"/>
  <c r="J175" i="2"/>
  <c r="J178" i="2"/>
  <c r="J181" i="2"/>
  <c r="J184" i="2"/>
  <c r="J191" i="2"/>
  <c r="J194" i="2"/>
  <c r="J197" i="2"/>
  <c r="J200" i="2"/>
  <c r="J206" i="2"/>
  <c r="J209" i="2"/>
  <c r="J212" i="2"/>
  <c r="J215" i="2"/>
  <c r="K158" i="2"/>
  <c r="K162" i="2"/>
  <c r="K166" i="2"/>
  <c r="K169" i="2"/>
  <c r="K172" i="2"/>
  <c r="K175" i="2"/>
  <c r="K178" i="2"/>
  <c r="K181" i="2"/>
  <c r="K184" i="2"/>
  <c r="K191" i="2"/>
  <c r="K219" i="2"/>
  <c r="G154" i="2"/>
  <c r="G155" i="2"/>
  <c r="G153" i="2"/>
  <c r="G156" i="2"/>
  <c r="G157" i="2"/>
  <c r="G160" i="2"/>
  <c r="G161" i="2"/>
  <c r="G158" i="2" s="1"/>
  <c r="G163" i="2"/>
  <c r="G164" i="2"/>
  <c r="G165" i="2"/>
  <c r="G167" i="2"/>
  <c r="G168" i="2"/>
  <c r="G166" i="2"/>
  <c r="G170" i="2"/>
  <c r="G171" i="2"/>
  <c r="G169" i="2" s="1"/>
  <c r="G173" i="2"/>
  <c r="G174" i="2"/>
  <c r="G172" i="2"/>
  <c r="G176" i="2"/>
  <c r="G177" i="2"/>
  <c r="G175" i="2" s="1"/>
  <c r="G179" i="2"/>
  <c r="G180" i="2"/>
  <c r="G178" i="2"/>
  <c r="G182" i="2"/>
  <c r="G183" i="2"/>
  <c r="G181" i="2" s="1"/>
  <c r="G185" i="2"/>
  <c r="G186" i="2"/>
  <c r="G184" i="2"/>
  <c r="G187" i="2"/>
  <c r="G192" i="2"/>
  <c r="G193" i="2"/>
  <c r="G191" i="2"/>
  <c r="G194" i="2"/>
  <c r="G197" i="2"/>
  <c r="G200" i="2"/>
  <c r="G206" i="2"/>
  <c r="G209" i="2"/>
  <c r="G212" i="2"/>
  <c r="G215" i="2"/>
  <c r="G218" i="2"/>
  <c r="G220" i="2"/>
  <c r="G219" i="2"/>
  <c r="G222" i="2"/>
  <c r="G203" i="2"/>
  <c r="K62" i="2"/>
  <c r="H97" i="2"/>
  <c r="H93" i="2"/>
  <c r="H101" i="2"/>
  <c r="H54" i="2"/>
  <c r="H58" i="2"/>
  <c r="H67" i="2"/>
  <c r="H77" i="2"/>
  <c r="H81" i="2"/>
  <c r="H85" i="2"/>
  <c r="H89" i="2"/>
  <c r="H105" i="2"/>
  <c r="H109" i="2"/>
  <c r="H113" i="2"/>
  <c r="H117" i="2"/>
  <c r="H121" i="2"/>
  <c r="H126" i="2"/>
  <c r="H132" i="2"/>
  <c r="H146" i="2"/>
  <c r="H15" i="2"/>
  <c r="H19" i="2" s="1"/>
  <c r="H22" i="2"/>
  <c r="H29" i="2" s="1"/>
  <c r="H32" i="2"/>
  <c r="H36" i="2"/>
  <c r="H40" i="2"/>
  <c r="H226" i="2"/>
  <c r="H230" i="2"/>
  <c r="H234" i="2"/>
  <c r="H238" i="2"/>
  <c r="H242" i="2"/>
  <c r="H246" i="2"/>
  <c r="H250" i="2"/>
  <c r="H254" i="2"/>
  <c r="H258" i="2"/>
  <c r="H262" i="2"/>
  <c r="H266" i="2"/>
  <c r="H271" i="2"/>
  <c r="H275" i="2"/>
  <c r="H278" i="2"/>
  <c r="H294" i="2"/>
  <c r="H298" i="2"/>
  <c r="H301" i="2"/>
  <c r="H304" i="2"/>
  <c r="H315" i="2"/>
  <c r="H321" i="2"/>
  <c r="I15" i="2"/>
  <c r="I19" i="2"/>
  <c r="I22" i="2"/>
  <c r="I29" i="2"/>
  <c r="I32" i="2"/>
  <c r="I36" i="2"/>
  <c r="I40" i="2"/>
  <c r="I44" i="2"/>
  <c r="I54" i="2"/>
  <c r="I58" i="2"/>
  <c r="I62" i="2"/>
  <c r="I67" i="2"/>
  <c r="I77" i="2"/>
  <c r="I81" i="2"/>
  <c r="I85" i="2"/>
  <c r="I89" i="2"/>
  <c r="I93" i="2"/>
  <c r="I97" i="2"/>
  <c r="I101" i="2"/>
  <c r="I105" i="2"/>
  <c r="I109" i="2"/>
  <c r="I113" i="2"/>
  <c r="I117" i="2"/>
  <c r="I121" i="2"/>
  <c r="I126" i="2"/>
  <c r="I132" i="2"/>
  <c r="I146" i="2"/>
  <c r="I150" i="2"/>
  <c r="I230" i="2"/>
  <c r="I234" i="2"/>
  <c r="I238" i="2"/>
  <c r="I242" i="2"/>
  <c r="I246" i="2"/>
  <c r="I250" i="2"/>
  <c r="I254" i="2"/>
  <c r="I258" i="2"/>
  <c r="I262" i="2"/>
  <c r="I266" i="2"/>
  <c r="I271" i="2"/>
  <c r="I275" i="2"/>
  <c r="I278" i="2"/>
  <c r="I294" i="2"/>
  <c r="I298" i="2"/>
  <c r="I301" i="2"/>
  <c r="I304" i="2"/>
  <c r="I315" i="2"/>
  <c r="I321" i="2"/>
  <c r="I322" i="2"/>
  <c r="J97" i="2"/>
  <c r="J54" i="2"/>
  <c r="J58" i="2"/>
  <c r="J67" i="2"/>
  <c r="J77" i="2"/>
  <c r="J81" i="2"/>
  <c r="J85" i="2"/>
  <c r="J89" i="2"/>
  <c r="J93" i="2"/>
  <c r="J101" i="2"/>
  <c r="J105" i="2"/>
  <c r="J109" i="2"/>
  <c r="J113" i="2"/>
  <c r="J117" i="2"/>
  <c r="J121" i="2"/>
  <c r="J126" i="2"/>
  <c r="J132" i="2"/>
  <c r="J137" i="2"/>
  <c r="J146" i="2"/>
  <c r="J150" i="2"/>
  <c r="J15" i="2"/>
  <c r="J19" i="2"/>
  <c r="J22" i="2"/>
  <c r="J27" i="2"/>
  <c r="J29" i="2" s="1"/>
  <c r="J32" i="2"/>
  <c r="J36" i="2"/>
  <c r="J40" i="2"/>
  <c r="J226" i="2"/>
  <c r="J230" i="2"/>
  <c r="J234" i="2"/>
  <c r="J238" i="2"/>
  <c r="J242" i="2"/>
  <c r="J246" i="2"/>
  <c r="J250" i="2"/>
  <c r="J254" i="2"/>
  <c r="J258" i="2"/>
  <c r="J262" i="2"/>
  <c r="J266" i="2"/>
  <c r="J271" i="2"/>
  <c r="J275" i="2"/>
  <c r="J278" i="2"/>
  <c r="J282" i="2"/>
  <c r="J286" i="2"/>
  <c r="J290" i="2"/>
  <c r="J298" i="2"/>
  <c r="J301" i="2"/>
  <c r="J304" i="2"/>
  <c r="J315" i="2"/>
  <c r="J321" i="2"/>
  <c r="K97" i="2"/>
  <c r="K54" i="2"/>
  <c r="K58" i="2"/>
  <c r="K67" i="2"/>
  <c r="K77" i="2"/>
  <c r="K81" i="2"/>
  <c r="K85" i="2"/>
  <c r="K89" i="2"/>
  <c r="K93" i="2"/>
  <c r="K101" i="2"/>
  <c r="K105" i="2"/>
  <c r="K109" i="2"/>
  <c r="K113" i="2"/>
  <c r="K117" i="2"/>
  <c r="K121" i="2"/>
  <c r="K126" i="2"/>
  <c r="K132" i="2"/>
  <c r="K146" i="2"/>
  <c r="K150" i="2"/>
  <c r="K15" i="2"/>
  <c r="K19" i="2"/>
  <c r="K22" i="2"/>
  <c r="K29" i="2"/>
  <c r="K32" i="2"/>
  <c r="K36" i="2"/>
  <c r="K40" i="2"/>
  <c r="K44" i="2"/>
  <c r="K226" i="2"/>
  <c r="K230" i="2"/>
  <c r="K234" i="2"/>
  <c r="K238" i="2"/>
  <c r="K242" i="2"/>
  <c r="K246" i="2"/>
  <c r="K250" i="2"/>
  <c r="K254" i="2"/>
  <c r="K258" i="2"/>
  <c r="K262" i="2"/>
  <c r="K266" i="2"/>
  <c r="K271" i="2"/>
  <c r="K275" i="2"/>
  <c r="K278" i="2"/>
  <c r="K298" i="2"/>
  <c r="K301" i="2"/>
  <c r="K304" i="2"/>
  <c r="K315" i="2"/>
  <c r="K321" i="2"/>
  <c r="G99" i="2"/>
  <c r="G100" i="2"/>
  <c r="G98" i="2"/>
  <c r="G97" i="2" s="1"/>
  <c r="G95" i="2"/>
  <c r="G94" i="2"/>
  <c r="G96" i="2"/>
  <c r="G63" i="2"/>
  <c r="G65" i="2"/>
  <c r="G64" i="2"/>
  <c r="G104" i="2"/>
  <c r="G102" i="2"/>
  <c r="G103" i="2"/>
  <c r="G101" i="2" s="1"/>
  <c r="G47" i="2"/>
  <c r="G48" i="2"/>
  <c r="G53" i="2"/>
  <c r="G55" i="2"/>
  <c r="G56" i="2"/>
  <c r="G57" i="2"/>
  <c r="G54" i="2"/>
  <c r="G59" i="2"/>
  <c r="G60" i="2"/>
  <c r="G61" i="2"/>
  <c r="G58" i="2"/>
  <c r="G66" i="2"/>
  <c r="G68" i="2"/>
  <c r="G69" i="2"/>
  <c r="G70" i="2"/>
  <c r="G71" i="2"/>
  <c r="G72" i="2"/>
  <c r="G73" i="2"/>
  <c r="G74" i="2"/>
  <c r="G75" i="2"/>
  <c r="G78" i="2"/>
  <c r="G79" i="2"/>
  <c r="G80" i="2"/>
  <c r="G77" i="2"/>
  <c r="G82" i="2"/>
  <c r="G83" i="2"/>
  <c r="G84" i="2"/>
  <c r="G81" i="2"/>
  <c r="G86" i="2"/>
  <c r="G87" i="2"/>
  <c r="G88" i="2"/>
  <c r="G85" i="2"/>
  <c r="G90" i="2"/>
  <c r="G91" i="2"/>
  <c r="G92" i="2"/>
  <c r="G89" i="2"/>
  <c r="G106" i="2"/>
  <c r="G107" i="2"/>
  <c r="G108" i="2"/>
  <c r="G105" i="2"/>
  <c r="G110" i="2"/>
  <c r="G111" i="2"/>
  <c r="G112" i="2"/>
  <c r="G109" i="2"/>
  <c r="G114" i="2"/>
  <c r="G115" i="2"/>
  <c r="G116" i="2"/>
  <c r="G113" i="2"/>
  <c r="G118" i="2"/>
  <c r="G119" i="2"/>
  <c r="G120" i="2"/>
  <c r="G117" i="2"/>
  <c r="G122" i="2"/>
  <c r="G123" i="2"/>
  <c r="G124" i="2"/>
  <c r="G121" i="2"/>
  <c r="G127" i="2"/>
  <c r="G128" i="2"/>
  <c r="G129" i="2"/>
  <c r="G126" i="2"/>
  <c r="G130" i="2"/>
  <c r="G131" i="2"/>
  <c r="G133" i="2"/>
  <c r="G134" i="2"/>
  <c r="G135" i="2"/>
  <c r="G132" i="2"/>
  <c r="G136" i="2"/>
  <c r="G137" i="2"/>
  <c r="G140" i="2"/>
  <c r="G141" i="2"/>
  <c r="G147" i="2"/>
  <c r="G148" i="2"/>
  <c r="G149" i="2"/>
  <c r="G146" i="2"/>
  <c r="G306" i="2"/>
  <c r="G307" i="2"/>
  <c r="G309" i="2"/>
  <c r="G310" i="2"/>
  <c r="G312" i="2"/>
  <c r="G313" i="2"/>
  <c r="G315" i="2"/>
  <c r="G16" i="2"/>
  <c r="G17" i="2"/>
  <c r="G18" i="2"/>
  <c r="G15" i="2"/>
  <c r="G19" i="2" s="1"/>
  <c r="G23" i="2"/>
  <c r="G24" i="2"/>
  <c r="G25" i="2"/>
  <c r="G33" i="2"/>
  <c r="G34" i="2"/>
  <c r="G35" i="2"/>
  <c r="G32" i="2"/>
  <c r="G37" i="2"/>
  <c r="G38" i="2"/>
  <c r="G39" i="2"/>
  <c r="G36" i="2"/>
  <c r="G41" i="2"/>
  <c r="G42" i="2"/>
  <c r="G43" i="2"/>
  <c r="G40" i="2"/>
  <c r="G227" i="2"/>
  <c r="G228" i="2"/>
  <c r="G229" i="2"/>
  <c r="G231" i="2"/>
  <c r="G232" i="2"/>
  <c r="G233" i="2"/>
  <c r="G235" i="2"/>
  <c r="G236" i="2"/>
  <c r="G237" i="2"/>
  <c r="G239" i="2"/>
  <c r="G240" i="2"/>
  <c r="G241" i="2"/>
  <c r="G243" i="2"/>
  <c r="G244" i="2"/>
  <c r="G245" i="2"/>
  <c r="G247" i="2"/>
  <c r="G248" i="2"/>
  <c r="G249" i="2"/>
  <c r="G251" i="2"/>
  <c r="G252" i="2"/>
  <c r="G253" i="2"/>
  <c r="G255" i="2"/>
  <c r="G256" i="2"/>
  <c r="G257" i="2"/>
  <c r="G259" i="2"/>
  <c r="G260" i="2"/>
  <c r="G261" i="2"/>
  <c r="G263" i="2"/>
  <c r="G264" i="2"/>
  <c r="G265" i="2"/>
  <c r="G267" i="2"/>
  <c r="G268" i="2"/>
  <c r="G269" i="2"/>
  <c r="G270" i="2"/>
  <c r="G272" i="2"/>
  <c r="G273" i="2"/>
  <c r="G274" i="2"/>
  <c r="G271" i="2"/>
  <c r="G276" i="2"/>
  <c r="G277" i="2"/>
  <c r="G275" i="2" s="1"/>
  <c r="G279" i="2"/>
  <c r="G280" i="2"/>
  <c r="G281" i="2"/>
  <c r="G282" i="2"/>
  <c r="G286" i="2"/>
  <c r="G290" i="2"/>
  <c r="G297" i="2"/>
  <c r="G298" i="2" s="1"/>
  <c r="G300" i="2"/>
  <c r="G301" i="2" s="1"/>
  <c r="G303" i="2"/>
  <c r="G304" i="2" s="1"/>
  <c r="G317" i="2"/>
  <c r="G318" i="2"/>
  <c r="G319" i="2"/>
  <c r="G320" i="2"/>
  <c r="G321" i="2"/>
  <c r="G86" i="1"/>
  <c r="G85" i="1"/>
  <c r="G83" i="1"/>
  <c r="M284" i="2"/>
  <c r="I218" i="1"/>
  <c r="H241" i="1"/>
  <c r="H23" i="1"/>
  <c r="H28" i="1"/>
  <c r="H39" i="1"/>
  <c r="H50" i="1"/>
  <c r="H55" i="1"/>
  <c r="H59" i="1"/>
  <c r="H63" i="1"/>
  <c r="H66" i="1"/>
  <c r="H70" i="1"/>
  <c r="H74" i="1" s="1"/>
  <c r="H79" i="1"/>
  <c r="H83" i="1"/>
  <c r="H87" i="1"/>
  <c r="H90" i="1"/>
  <c r="H94" i="1"/>
  <c r="H98" i="1"/>
  <c r="H104" i="1"/>
  <c r="H108" i="1"/>
  <c r="H111" i="1"/>
  <c r="H114" i="1"/>
  <c r="H117" i="1"/>
  <c r="H121" i="1"/>
  <c r="H124" i="1"/>
  <c r="H131" i="1"/>
  <c r="H178" i="1" s="1"/>
  <c r="H134" i="1"/>
  <c r="H137" i="1"/>
  <c r="H141" i="1"/>
  <c r="H144" i="1"/>
  <c r="H147" i="1"/>
  <c r="H150" i="1"/>
  <c r="H153" i="1"/>
  <c r="H156" i="1"/>
  <c r="H159" i="1"/>
  <c r="H162" i="1"/>
  <c r="H165" i="1"/>
  <c r="H168" i="1"/>
  <c r="H171" i="1"/>
  <c r="H175" i="1"/>
  <c r="H181" i="1"/>
  <c r="H184" i="1"/>
  <c r="H187" i="1"/>
  <c r="H190" i="1"/>
  <c r="H193" i="1"/>
  <c r="H196" i="1"/>
  <c r="H199" i="1"/>
  <c r="H202" i="1"/>
  <c r="H205" i="1"/>
  <c r="H208" i="1"/>
  <c r="H211" i="1"/>
  <c r="H215" i="1"/>
  <c r="H218" i="1"/>
  <c r="I131" i="1"/>
  <c r="I134" i="1"/>
  <c r="I178" i="1" s="1"/>
  <c r="I137" i="1"/>
  <c r="I141" i="1"/>
  <c r="I144" i="1"/>
  <c r="I147" i="1"/>
  <c r="I150" i="1"/>
  <c r="I153" i="1"/>
  <c r="I159" i="1"/>
  <c r="I162" i="1"/>
  <c r="I165" i="1"/>
  <c r="I168" i="1"/>
  <c r="I171" i="1"/>
  <c r="I175" i="1"/>
  <c r="I55" i="1"/>
  <c r="I59" i="1"/>
  <c r="I63" i="1" s="1"/>
  <c r="I66" i="1"/>
  <c r="I70" i="1"/>
  <c r="I74" i="1"/>
  <c r="I79" i="1"/>
  <c r="I128" i="1" s="1"/>
  <c r="I87" i="1"/>
  <c r="I90" i="1"/>
  <c r="I94" i="1"/>
  <c r="I98" i="1"/>
  <c r="I104" i="1"/>
  <c r="I108" i="1"/>
  <c r="I111" i="1"/>
  <c r="I114" i="1"/>
  <c r="I117" i="1"/>
  <c r="I121" i="1"/>
  <c r="I124" i="1"/>
  <c r="I181" i="1"/>
  <c r="I184" i="1"/>
  <c r="I187" i="1"/>
  <c r="I190" i="1"/>
  <c r="I193" i="1"/>
  <c r="I196" i="1"/>
  <c r="I199" i="1"/>
  <c r="I202" i="1"/>
  <c r="I205" i="1"/>
  <c r="I211" i="1"/>
  <c r="I215" i="1"/>
  <c r="I223" i="1"/>
  <c r="I23" i="1"/>
  <c r="I28" i="1"/>
  <c r="I39" i="1"/>
  <c r="I50" i="1"/>
  <c r="I241" i="1"/>
  <c r="J241" i="1"/>
  <c r="J23" i="1"/>
  <c r="J28" i="1"/>
  <c r="J39" i="1"/>
  <c r="J50" i="1"/>
  <c r="J55" i="1"/>
  <c r="J59" i="1"/>
  <c r="J63" i="1"/>
  <c r="J66" i="1"/>
  <c r="J70" i="1"/>
  <c r="J74" i="1" s="1"/>
  <c r="J79" i="1"/>
  <c r="J87" i="1"/>
  <c r="J90" i="1"/>
  <c r="J94" i="1"/>
  <c r="J98" i="1"/>
  <c r="J104" i="1"/>
  <c r="J108" i="1"/>
  <c r="J111" i="1"/>
  <c r="J114" i="1"/>
  <c r="J117" i="1"/>
  <c r="J121" i="1"/>
  <c r="J124" i="1"/>
  <c r="J131" i="1"/>
  <c r="J134" i="1"/>
  <c r="J137" i="1"/>
  <c r="J141" i="1"/>
  <c r="J144" i="1"/>
  <c r="J147" i="1"/>
  <c r="J150" i="1"/>
  <c r="J153" i="1"/>
  <c r="J156" i="1"/>
  <c r="J159" i="1"/>
  <c r="J162" i="1"/>
  <c r="J165" i="1"/>
  <c r="J168" i="1"/>
  <c r="J171" i="1"/>
  <c r="J175" i="1"/>
  <c r="J181" i="1"/>
  <c r="J184" i="1"/>
  <c r="J187" i="1"/>
  <c r="J190" i="1"/>
  <c r="J193" i="1"/>
  <c r="J196" i="1"/>
  <c r="J199" i="1"/>
  <c r="J205" i="1"/>
  <c r="J208" i="1"/>
  <c r="J223" i="1"/>
  <c r="J227" i="1"/>
  <c r="G132" i="1"/>
  <c r="G131" i="1"/>
  <c r="G135" i="1"/>
  <c r="G136" i="1"/>
  <c r="G134" i="1" s="1"/>
  <c r="G138" i="1"/>
  <c r="G139" i="1"/>
  <c r="G140" i="1"/>
  <c r="G142" i="1"/>
  <c r="G143" i="1"/>
  <c r="G141" i="1"/>
  <c r="G145" i="1"/>
  <c r="G146" i="1"/>
  <c r="G144" i="1" s="1"/>
  <c r="G148" i="1"/>
  <c r="G149" i="1"/>
  <c r="G147" i="1"/>
  <c r="G151" i="1"/>
  <c r="G152" i="1"/>
  <c r="G150" i="1" s="1"/>
  <c r="G154" i="1"/>
  <c r="G155" i="1"/>
  <c r="G153" i="1"/>
  <c r="G157" i="1"/>
  <c r="G158" i="1"/>
  <c r="G156" i="1" s="1"/>
  <c r="G160" i="1"/>
  <c r="G161" i="1"/>
  <c r="G159" i="1"/>
  <c r="G163" i="1"/>
  <c r="G164" i="1"/>
  <c r="G162" i="1" s="1"/>
  <c r="G166" i="1"/>
  <c r="G167" i="1"/>
  <c r="G165" i="1"/>
  <c r="G170" i="1"/>
  <c r="G168" i="1"/>
  <c r="G172" i="1"/>
  <c r="G173" i="1"/>
  <c r="G174" i="1"/>
  <c r="G171" i="1"/>
  <c r="G176" i="1"/>
  <c r="G177" i="1"/>
  <c r="G175" i="1" s="1"/>
  <c r="G56" i="1"/>
  <c r="G57" i="1"/>
  <c r="G58" i="1"/>
  <c r="G55" i="1"/>
  <c r="G60" i="1"/>
  <c r="G61" i="1"/>
  <c r="G62" i="1"/>
  <c r="G59" i="1"/>
  <c r="G67" i="1"/>
  <c r="G68" i="1"/>
  <c r="G69" i="1"/>
  <c r="G70" i="1"/>
  <c r="G78" i="1"/>
  <c r="G80" i="1"/>
  <c r="G82" i="1"/>
  <c r="G79" i="1" s="1"/>
  <c r="G88" i="1"/>
  <c r="G89" i="1"/>
  <c r="G87" i="1"/>
  <c r="G91" i="1"/>
  <c r="G92" i="1"/>
  <c r="G93" i="1"/>
  <c r="G90" i="1"/>
  <c r="G95" i="1"/>
  <c r="G96" i="1"/>
  <c r="G97" i="1"/>
  <c r="G94" i="1"/>
  <c r="G99" i="1"/>
  <c r="G100" i="1"/>
  <c r="G101" i="1"/>
  <c r="G98" i="1"/>
  <c r="G102" i="1"/>
  <c r="G103" i="1"/>
  <c r="G105" i="1"/>
  <c r="G106" i="1"/>
  <c r="G104" i="1" s="1"/>
  <c r="G107" i="1"/>
  <c r="G112" i="1"/>
  <c r="G113" i="1"/>
  <c r="G111" i="1" s="1"/>
  <c r="G115" i="1"/>
  <c r="G116" i="1"/>
  <c r="G114" i="1"/>
  <c r="G118" i="1"/>
  <c r="G119" i="1"/>
  <c r="G120" i="1"/>
  <c r="G117" i="1"/>
  <c r="G122" i="1"/>
  <c r="G123" i="1"/>
  <c r="G121" i="1" s="1"/>
  <c r="G125" i="1"/>
  <c r="G126" i="1"/>
  <c r="G124" i="1"/>
  <c r="G127" i="1"/>
  <c r="G182" i="1"/>
  <c r="G183" i="1"/>
  <c r="G181" i="1"/>
  <c r="G185" i="1"/>
  <c r="G186" i="1"/>
  <c r="G184" i="1" s="1"/>
  <c r="G188" i="1"/>
  <c r="G189" i="1"/>
  <c r="G187" i="1"/>
  <c r="G191" i="1"/>
  <c r="G192" i="1"/>
  <c r="G190" i="1" s="1"/>
  <c r="G194" i="1"/>
  <c r="G195" i="1"/>
  <c r="G193" i="1"/>
  <c r="G197" i="1"/>
  <c r="G198" i="1"/>
  <c r="G196" i="1" s="1"/>
  <c r="G200" i="1"/>
  <c r="G201" i="1"/>
  <c r="G199" i="1"/>
  <c r="G203" i="1"/>
  <c r="G204" i="1"/>
  <c r="G202" i="1" s="1"/>
  <c r="G206" i="1"/>
  <c r="G207" i="1"/>
  <c r="G205" i="1"/>
  <c r="G209" i="1"/>
  <c r="G210" i="1"/>
  <c r="G208" i="1" s="1"/>
  <c r="G220" i="1"/>
  <c r="G227" i="1"/>
  <c r="G15" i="1"/>
  <c r="G16" i="1"/>
  <c r="G17" i="1"/>
  <c r="G18" i="1"/>
  <c r="G19" i="1"/>
  <c r="G20" i="1"/>
  <c r="G21" i="1"/>
  <c r="G22" i="1"/>
  <c r="G23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1" i="1"/>
  <c r="G42" i="1"/>
  <c r="G43" i="1"/>
  <c r="G44" i="1"/>
  <c r="G45" i="1"/>
  <c r="G46" i="1"/>
  <c r="G47" i="1"/>
  <c r="G48" i="1"/>
  <c r="G49" i="1"/>
  <c r="G50" i="1"/>
  <c r="G241" i="1"/>
  <c r="G336" i="2"/>
  <c r="I338" i="2"/>
  <c r="K55" i="1"/>
  <c r="K59" i="1"/>
  <c r="K63" i="1"/>
  <c r="K66" i="1"/>
  <c r="K70" i="1"/>
  <c r="K74" i="1" s="1"/>
  <c r="K79" i="1"/>
  <c r="K128" i="1" s="1"/>
  <c r="K83" i="1"/>
  <c r="K87" i="1"/>
  <c r="K90" i="1"/>
  <c r="K94" i="1"/>
  <c r="K98" i="1"/>
  <c r="K104" i="1"/>
  <c r="K108" i="1"/>
  <c r="K111" i="1"/>
  <c r="K114" i="1"/>
  <c r="K117" i="1"/>
  <c r="K121" i="1"/>
  <c r="K124" i="1"/>
  <c r="K131" i="1"/>
  <c r="K178" i="1" s="1"/>
  <c r="K134" i="1"/>
  <c r="K137" i="1"/>
  <c r="K141" i="1"/>
  <c r="K144" i="1"/>
  <c r="K147" i="1"/>
  <c r="K150" i="1"/>
  <c r="K153" i="1"/>
  <c r="K156" i="1"/>
  <c r="K159" i="1"/>
  <c r="K162" i="1"/>
  <c r="K165" i="1"/>
  <c r="K168" i="1"/>
  <c r="K171" i="1"/>
  <c r="K175" i="1"/>
  <c r="K181" i="1"/>
  <c r="K223" i="1" s="1"/>
  <c r="K184" i="1"/>
  <c r="K187" i="1"/>
  <c r="K190" i="1"/>
  <c r="K193" i="1"/>
  <c r="K196" i="1"/>
  <c r="K199" i="1"/>
  <c r="K202" i="1"/>
  <c r="K205" i="1"/>
  <c r="K208" i="1"/>
  <c r="K218" i="1"/>
  <c r="G238" i="1"/>
  <c r="M213" i="1"/>
  <c r="O228" i="1"/>
  <c r="N228" i="1"/>
  <c r="N328" i="2"/>
  <c r="O331" i="2"/>
  <c r="M206" i="2"/>
  <c r="G330" i="2"/>
  <c r="O328" i="2"/>
  <c r="H295" i="2"/>
  <c r="I295" i="2"/>
  <c r="J295" i="2"/>
  <c r="K295" i="2"/>
  <c r="G295" i="2"/>
  <c r="H224" i="2"/>
  <c r="I224" i="2"/>
  <c r="J224" i="2"/>
  <c r="K224" i="2"/>
  <c r="G224" i="2"/>
  <c r="M172" i="2"/>
  <c r="M169" i="2"/>
  <c r="M153" i="2"/>
  <c r="H224" i="1"/>
  <c r="I224" i="1"/>
  <c r="J224" i="1"/>
  <c r="K224" i="1"/>
  <c r="H129" i="1"/>
  <c r="I129" i="1"/>
  <c r="J129" i="1"/>
  <c r="K129" i="1"/>
  <c r="G129" i="1"/>
  <c r="G224" i="1"/>
  <c r="G216" i="1"/>
  <c r="J216" i="1"/>
  <c r="M218" i="1"/>
  <c r="M208" i="1"/>
  <c r="M205" i="1"/>
  <c r="M202" i="1"/>
  <c r="M199" i="1"/>
  <c r="M196" i="1"/>
  <c r="M193" i="1"/>
  <c r="M190" i="1"/>
  <c r="M187" i="1"/>
  <c r="M184" i="1"/>
  <c r="M181" i="1"/>
  <c r="M175" i="1"/>
  <c r="M171" i="1"/>
  <c r="M168" i="1"/>
  <c r="M165" i="1"/>
  <c r="M162" i="1"/>
  <c r="M159" i="1"/>
  <c r="M156" i="1"/>
  <c r="M153" i="1"/>
  <c r="M150" i="1"/>
  <c r="M147" i="1"/>
  <c r="M144" i="1"/>
  <c r="M141" i="1"/>
  <c r="M137" i="1"/>
  <c r="M134" i="1"/>
  <c r="M131" i="1"/>
  <c r="M124" i="1"/>
  <c r="M117" i="1"/>
  <c r="M114" i="1"/>
  <c r="M111" i="1"/>
  <c r="M108" i="1"/>
  <c r="M104" i="1"/>
  <c r="M98" i="1"/>
  <c r="M94" i="1"/>
  <c r="M90" i="1"/>
  <c r="M87" i="1"/>
  <c r="M83" i="1"/>
  <c r="M79" i="1"/>
  <c r="K20" i="2"/>
  <c r="K30" i="2"/>
  <c r="K45" i="2"/>
  <c r="K151" i="2"/>
  <c r="J30" i="2"/>
  <c r="I30" i="2"/>
  <c r="H30" i="2"/>
  <c r="G30" i="2"/>
  <c r="K15" i="3"/>
  <c r="K16" i="3" s="1"/>
  <c r="J15" i="3"/>
  <c r="J16" i="3" s="1"/>
  <c r="I15" i="3"/>
  <c r="I16" i="3" s="1"/>
  <c r="H15" i="3"/>
  <c r="H16" i="3"/>
  <c r="G14" i="3"/>
  <c r="G15" i="3" s="1"/>
  <c r="G16" i="3" s="1"/>
  <c r="H179" i="1"/>
  <c r="I179" i="1"/>
  <c r="J179" i="1"/>
  <c r="K179" i="1"/>
  <c r="G179" i="1"/>
  <c r="J64" i="1"/>
  <c r="J75" i="1"/>
  <c r="J229" i="1"/>
  <c r="J231" i="1" s="1"/>
  <c r="G109" i="1"/>
  <c r="H75" i="1"/>
  <c r="I75" i="1"/>
  <c r="K75" i="1"/>
  <c r="G75" i="1"/>
  <c r="H64" i="1"/>
  <c r="H229" i="1"/>
  <c r="H231" i="1" s="1"/>
  <c r="I64" i="1"/>
  <c r="I229" i="1" s="1"/>
  <c r="I231" i="1" s="1"/>
  <c r="K64" i="1"/>
  <c r="K229" i="1"/>
  <c r="K231" i="1" s="1"/>
  <c r="G64" i="1"/>
  <c r="K50" i="1"/>
  <c r="K39" i="1"/>
  <c r="K28" i="1"/>
  <c r="K23" i="1"/>
  <c r="K51" i="1" s="1"/>
  <c r="H20" i="2"/>
  <c r="H45" i="2"/>
  <c r="H151" i="2"/>
  <c r="H323" i="2" s="1"/>
  <c r="I20" i="2"/>
  <c r="I45" i="2"/>
  <c r="I323" i="2" s="1"/>
  <c r="I151" i="2"/>
  <c r="J20" i="2"/>
  <c r="J45" i="2"/>
  <c r="J151" i="2"/>
  <c r="G20" i="2"/>
  <c r="G45" i="2"/>
  <c r="G323" i="2" s="1"/>
  <c r="G151" i="2"/>
  <c r="K323" i="2"/>
  <c r="J323" i="2"/>
  <c r="G229" i="1"/>
  <c r="G231" i="1"/>
  <c r="K228" i="1" l="1"/>
  <c r="K230" i="1" s="1"/>
  <c r="G51" i="1"/>
  <c r="G63" i="1"/>
  <c r="G137" i="1"/>
  <c r="G178" i="1" s="1"/>
  <c r="I228" i="1"/>
  <c r="G278" i="2"/>
  <c r="G266" i="2"/>
  <c r="G258" i="2"/>
  <c r="G250" i="2"/>
  <c r="G242" i="2"/>
  <c r="G234" i="2"/>
  <c r="G226" i="2"/>
  <c r="G22" i="2"/>
  <c r="G29" i="2" s="1"/>
  <c r="G93" i="2"/>
  <c r="J44" i="2"/>
  <c r="H44" i="2"/>
  <c r="H322" i="2" s="1"/>
  <c r="H338" i="2" s="1"/>
  <c r="G162" i="2"/>
  <c r="K223" i="2"/>
  <c r="H223" i="2"/>
  <c r="G223" i="1"/>
  <c r="G128" i="1"/>
  <c r="G66" i="1"/>
  <c r="G74" i="1" s="1"/>
  <c r="J178" i="1"/>
  <c r="J128" i="1"/>
  <c r="J228" i="1" s="1"/>
  <c r="J51" i="1"/>
  <c r="I51" i="1"/>
  <c r="I230" i="1" s="1"/>
  <c r="I242" i="1" s="1"/>
  <c r="H223" i="1"/>
  <c r="H128" i="1"/>
  <c r="H228" i="1" s="1"/>
  <c r="H51" i="1"/>
  <c r="G262" i="2"/>
  <c r="G254" i="2"/>
  <c r="G246" i="2"/>
  <c r="G238" i="2"/>
  <c r="G230" i="2"/>
  <c r="G44" i="2"/>
  <c r="G67" i="2"/>
  <c r="G150" i="2"/>
  <c r="G62" i="2"/>
  <c r="M150" i="2" s="1"/>
  <c r="K294" i="2"/>
  <c r="K322" i="2" s="1"/>
  <c r="K338" i="2" s="1"/>
  <c r="J294" i="2"/>
  <c r="H150" i="2"/>
  <c r="G223" i="2"/>
  <c r="J223" i="2"/>
  <c r="J322" i="2" s="1"/>
  <c r="J338" i="2" s="1"/>
  <c r="G294" i="2" l="1"/>
  <c r="G322" i="2" s="1"/>
  <c r="G338" i="2" s="1"/>
  <c r="G228" i="1"/>
  <c r="H230" i="1"/>
  <c r="H242" i="1" s="1"/>
  <c r="J230" i="1"/>
  <c r="J242" i="1" s="1"/>
  <c r="G230" i="1"/>
  <c r="G232" i="1" l="1"/>
  <c r="G242" i="1"/>
</calcChain>
</file>

<file path=xl/sharedStrings.xml><?xml version="1.0" encoding="utf-8"?>
<sst xmlns="http://schemas.openxmlformats.org/spreadsheetml/2006/main" count="1059" uniqueCount="331">
  <si>
    <t>до рішення виконавчого комітету</t>
  </si>
  <si>
    <t>Чернівецької міської ради</t>
  </si>
  <si>
    <t>Титульний список</t>
  </si>
  <si>
    <t>будівництва об´єктів комунального господарства по департаменту житлово-комунального господарства на 2015 рік</t>
  </si>
  <si>
    <t>за рахунок спеціального фонду міського бюджету - бюджету розвитку міста</t>
  </si>
  <si>
    <t>грн.</t>
  </si>
  <si>
    <t>№ з/п</t>
  </si>
  <si>
    <t>Об’єкти будівництва</t>
  </si>
  <si>
    <t>КТКВК</t>
  </si>
  <si>
    <t>Код КЕКВ</t>
  </si>
  <si>
    <t>Загальна кошторисна вартість</t>
  </si>
  <si>
    <t xml:space="preserve">Освоєння на 01.01.2015 </t>
  </si>
  <si>
    <t xml:space="preserve">Обсяги капвкладень на 2015 рік </t>
  </si>
  <si>
    <t>в тому числі по кварталах:</t>
  </si>
  <si>
    <t>Підрядник</t>
  </si>
  <si>
    <t>I</t>
  </si>
  <si>
    <t>II</t>
  </si>
  <si>
    <t>III</t>
  </si>
  <si>
    <t>IV</t>
  </si>
  <si>
    <t>По капітальних видатках, де замовником є департамент житлово-комунального господарства Чернівецької міської ради:</t>
  </si>
  <si>
    <t>Програма каналізування міста Чернівців на 2013-2025 роки</t>
  </si>
  <si>
    <t>Будівництво напірного та безнапірного колектора та КНС на вул.Б.Хмельницького, в тому числі:</t>
  </si>
  <si>
    <t>150101</t>
  </si>
  <si>
    <t>проектні роботи, авторський нагляд, експертиза;</t>
  </si>
  <si>
    <t>будівництво;</t>
  </si>
  <si>
    <t>Підрядна організація</t>
  </si>
  <si>
    <t>технагляд.</t>
  </si>
  <si>
    <t>ДЖКГ</t>
  </si>
  <si>
    <t xml:space="preserve">Всього по програмі: </t>
  </si>
  <si>
    <t>в т.ч. технагляд</t>
  </si>
  <si>
    <t>Програма розвитку міського електротранспорту в м.Чернівцях на 2007-2015 роки</t>
  </si>
  <si>
    <t>Капітальний ремонт (демонтаж) опор контактної мережі на вул.Шолом-Алейхема, Головній, в тому числі:</t>
  </si>
  <si>
    <t>капітальний ремонт;</t>
  </si>
  <si>
    <t>Програма асфальтування гравійних доріг на 2007-2015 роки</t>
  </si>
  <si>
    <t xml:space="preserve">Капітальний ремонт вул.Вижницької (асфальтування гравійної ділянки), в тому числі: </t>
  </si>
  <si>
    <t>170703</t>
  </si>
  <si>
    <t>розр.ПКД</t>
  </si>
  <si>
    <t>проектні роботи, експертиза;</t>
  </si>
  <si>
    <t xml:space="preserve">Капітальний ремонт вул.Вашківської (асфальтування гравійної ділянки від вул.Горіхівської до вул.Глибоцької),  в тому числі:                                                                                                 </t>
  </si>
  <si>
    <t xml:space="preserve">  </t>
  </si>
  <si>
    <t>По капітальних видатках, де замовником є КП "Чернівецьке тролейбусне управління"</t>
  </si>
  <si>
    <t>Капітальний ремонт системи освітлення приміщення департаменту житлово-комунального господарства (енергозберігаючий проект) в м.Чернівці (в т.ч. проектні роботи, експертиза)</t>
  </si>
  <si>
    <t>010116</t>
  </si>
  <si>
    <t>Капремонт водопровідних та каналізаційних мереж міста (в т.ч. проектні роботи, експертиза)</t>
  </si>
  <si>
    <t>Капітальний ремонт зливової мережі на вул.Білоруській,29 (прибудинкова територія) (в т.ч. проектні роботи,експертиза)</t>
  </si>
  <si>
    <t xml:space="preserve">Капітальний ремонт освітлення пішохідних переходів, в тому числі: </t>
  </si>
  <si>
    <t>технагляд</t>
  </si>
  <si>
    <t>Капітальний ремонт світлофорних обєктів, в тому числі:</t>
  </si>
  <si>
    <t>Капремонт зовнішнього освітлення, в тому числі:</t>
  </si>
  <si>
    <t>МКП "Міськсвітло"</t>
  </si>
  <si>
    <t>Капітальний ремонт електроживлення на площі Філармонії в м.Чернівці (в т.ч. проектні роботи, експертиза)</t>
  </si>
  <si>
    <t>Капітальний ремонт електроживлення на площі Соборній в м.Чернівці (в т.ч. проектні роботи, експертиза)</t>
  </si>
  <si>
    <t>Капітальний ремонт електроживлення на площі Центральній в м.Чернівці (в т.ч. проектні роботи, експертиза)</t>
  </si>
  <si>
    <t>Капітальний ремонт освітлення центрального скверу на вул.І.Підкови (в т.ч. проектні роботи, експертиза)</t>
  </si>
  <si>
    <t xml:space="preserve">Будівництво притулку для безпритульних тварин на вул.Південно-Кільцевій,47 в м.Чернівцях (1 черга), в тому числі: </t>
  </si>
  <si>
    <t>Проектна організація</t>
  </si>
  <si>
    <t>ПП "Рембудторг-інвест"</t>
  </si>
  <si>
    <t>Будівництво дренажу та водовідведення дощових вод з території, обмеженої вулицями Кобзарською, О.Дундича та Жванецькою в м.Чернівці (ІІ черга), в тому числі: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</si>
  <si>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39 на вул.І.Карбулицького,4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</si>
  <si>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(комунальна медична установа міська лікарня № 4 на вул.І.Підкови,14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</si>
  <si>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37 на вул.І.Підкови,9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</si>
  <si>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(НВК "Берегиня" на вул.І.Карбулицького,2 у м.Чернівці), в тому числі: </t>
  </si>
  <si>
    <t>Будівництво водопровідних вводів до житлових будинків на вул.І.Підкови,34-48 у м. Чернівці, в тому числі:</t>
  </si>
  <si>
    <t>конкурс</t>
  </si>
  <si>
    <t>Реконструкція водопонижуючих свердловин водовідвідної галереї на вул.Ю.Гагаріна-Нахімова (проектні роботи)</t>
  </si>
  <si>
    <t>Реконструкція зовнішнього освітлення, в тому числі:</t>
  </si>
  <si>
    <t>реконструкція;</t>
  </si>
  <si>
    <t xml:space="preserve">Капітальний ремонт ділянки аеродрому КП "Міжнародний аеропорт "Чернівці", в тому числі: </t>
  </si>
  <si>
    <t>171000</t>
  </si>
  <si>
    <t xml:space="preserve"> </t>
  </si>
  <si>
    <t xml:space="preserve">Всього: </t>
  </si>
  <si>
    <t>Будівництво, реконструкція та капітальний ремонт доріг м.Чернівців</t>
  </si>
  <si>
    <t>Будівництво дороги на вул.С.Воробкевича на ділянці від вул.В.Комарова до вул.Південно-Кільцевої, в тому числі:</t>
  </si>
  <si>
    <t>Виконання технічних заключень, проектних робіт, експертизи проектів на будівництво доріг</t>
  </si>
  <si>
    <t>Проектні та експертні організації</t>
  </si>
  <si>
    <t xml:space="preserve">Реконструкція дороги на вул.Б.Хмельницького від вул.Ю.Гагаріна до вул.Університетської, в тому числі: </t>
  </si>
  <si>
    <t>Проектна і експертна організація</t>
  </si>
  <si>
    <r>
      <t>Капітальний ремонт вул.Є.Стеф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юка, в тому числі:</t>
    </r>
  </si>
  <si>
    <t>Капітальний ремонт вул.28 Червня від вул.Марка Вовчка до вул.М.Чернишевського (тротуар), в тому числі:</t>
  </si>
  <si>
    <t>Капітальний ремонт вул.О.Кобилянської (тротуари), в тому числі:</t>
  </si>
  <si>
    <t>Виконання технічних заключень, проектних робіт, експертизи проектів на капітальний ремонт доріг</t>
  </si>
  <si>
    <r>
      <t>пооб</t>
    </r>
    <r>
      <rPr>
        <sz val="12"/>
        <rFont val="Arial"/>
        <family val="2"/>
        <charset val="204"/>
      </rPr>
      <t>'</t>
    </r>
    <r>
      <rPr>
        <sz val="12"/>
        <rFont val="Times New Roman"/>
        <family val="1"/>
        <charset val="204"/>
      </rPr>
      <t xml:space="preserve">єктно </t>
    </r>
  </si>
  <si>
    <t>Виконання технічних заключень, проектних робіт, експертизи проектів на реконструкцію доріг</t>
  </si>
  <si>
    <t>Капітальний ремонт міжбудинкових проїздів</t>
  </si>
  <si>
    <t>100203</t>
  </si>
  <si>
    <t>Капітальний ремонт міжбудинкового проїзду на                                        вул.Руській, 289-А, В і Г, в тому числі:</t>
  </si>
  <si>
    <t>Капітальний ремонт міжбудинкового проїзду на просп.Незалежності,117, в тому числі:</t>
  </si>
  <si>
    <t>Капітальний ремонт міжбудинкового проїзду на просп.Незалежності,68  (біля гімназії № 1), в тому числі:</t>
  </si>
  <si>
    <t>Капітальний ремонт міжбудинкового проїзду на вул.В.Комарова,10, в тому числі:</t>
  </si>
  <si>
    <t>Капітальний ремонт міжбудинкового проїзду від будинку №10-А на вул.Небесної Сотні до будинку № 84-А на просп. Незалежності (проїзд до контейнерного майданчика), в тому числі:</t>
  </si>
  <si>
    <t>Капітальний ремонт міжбудинкового проїзду на вул.Ф.Полетаєва,8-10, в тому числі:</t>
  </si>
  <si>
    <t>Капітальний ремонт міжбудинкового проїзду на бульварі Героїв Сталінграду,9 (тротуар), в тому числі:</t>
  </si>
  <si>
    <t>Капітальний ремонт міжбудинкового проїзду на                                                        вул.Заводській, 5,7,9  (заїзд в мікрорайон), в тому числі:</t>
  </si>
  <si>
    <t>Придбання техніки і обладнання для комунальних потреб міста</t>
  </si>
  <si>
    <t>Постачальник</t>
  </si>
  <si>
    <t>По капітальних видатках, де замовником є Чернівецьке міське комунальне підрядне шляхово-експлуатаційне підприємство</t>
  </si>
  <si>
    <t>По капітальних видатках, де замовником є КП Міська аварійно-диспетчерська служба "0-80"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</si>
  <si>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</si>
  <si>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</t>
  </si>
  <si>
    <t>100202</t>
  </si>
  <si>
    <t>Капітальний ремонт вузлів комерційного обліку холодної води багатоквартирних житлових будинків м.Чернівці (в т.ч. експертиза, авторський нагляд)</t>
  </si>
  <si>
    <t>Реконструкція водопровідного вводу до житлового будинку № 9 на площі Соборній</t>
  </si>
  <si>
    <t>По капітальних видатках, де замовником є МКП "Чернівцітеплокомуненерго"</t>
  </si>
  <si>
    <r>
      <t xml:space="preserve">Всього </t>
    </r>
    <r>
      <rPr>
        <b/>
        <sz val="11"/>
        <rFont val="Times New Roman"/>
        <family val="1"/>
        <charset val="204"/>
      </rPr>
      <t>по МКП "Чернівцітеплокомуненерго"</t>
    </r>
    <r>
      <rPr>
        <b/>
        <sz val="14"/>
        <rFont val="Times New Roman"/>
        <family val="1"/>
        <charset val="204"/>
      </rPr>
      <t xml:space="preserve">: </t>
    </r>
  </si>
  <si>
    <t>ВСЬОГО по бюджету розвитку:</t>
  </si>
  <si>
    <t>в т.ч. технагляд.</t>
  </si>
  <si>
    <t xml:space="preserve">      Секретар виконавчого комітету </t>
  </si>
  <si>
    <t xml:space="preserve">      Чернівецької міської ради                                                     </t>
  </si>
  <si>
    <t>Всього:</t>
  </si>
  <si>
    <t>ПВКФ "Зірка"</t>
  </si>
  <si>
    <t>ТзОВ "Дельта-Буд"</t>
  </si>
  <si>
    <t xml:space="preserve">Реконструкція зовнішнього освітлення </t>
  </si>
  <si>
    <t>ПП "Баухаус", ДП "Укрдержбудекспертиза"</t>
  </si>
  <si>
    <t>Реконструкція зовнішніх мереж водопостачання на вул.Б.Хмельницького від вул.Ю.Гагаріна до вул.Університетської (зворотня засипка)</t>
  </si>
  <si>
    <t>ПП "Грейп-2002"</t>
  </si>
  <si>
    <t>Реконструкція інженерних мереж на вул.Б.Хмельницького  від вул.Ю.Гагаріна до вул.Університетської</t>
  </si>
  <si>
    <t>ТОВ "ТД Укрвторресурс"</t>
  </si>
  <si>
    <t>Реконструкція позаквартальних мереж водопостачання в Садгірському районі</t>
  </si>
  <si>
    <t>Капітальний ремонт памятника Чорнобильцям на Центральному кладовищі по вул.Героїв Майдану, 159-А (в т.ч. проектні роботи, експертиза)</t>
  </si>
  <si>
    <t>ФОП Карча В.Д.</t>
  </si>
  <si>
    <t>Капітальний ремонт системи опалення приміщень департаменту житлово-комунального господарства Чернівецької міської ради (в тому числі: проектні роботи, експертиза)</t>
  </si>
  <si>
    <t>Капітальний ремонт міжбудинкового проїзду на вул.Українській, 47-49</t>
  </si>
  <si>
    <t>Капітальний ремонт міжбудинкового проїзду на просп.Незалежності, 88-А, 88-В</t>
  </si>
  <si>
    <t>ФОП Медвідь В.І.</t>
  </si>
  <si>
    <t>Капітальний ремонт міжбудинкового проїзду на вул.Хотинській, 49-Б</t>
  </si>
  <si>
    <t>ПП Глиняний Д.С.</t>
  </si>
  <si>
    <t>Капітальний ремонт вул.Садової (тротуари) від будинку №3-А до кінцевої зупинки громадського транспорту</t>
  </si>
  <si>
    <t>Капітальний ремонт вул.О.Кошового</t>
  </si>
  <si>
    <t>ТДВ "ШБУ-60"</t>
  </si>
  <si>
    <t>Капітальний ремонт тротуарів на вул.П.Ткачука</t>
  </si>
  <si>
    <t>Капітальний ремонт тротуарів на вул.Героїв Майдану (тролейбусна зупинка "Райвиконком")</t>
  </si>
  <si>
    <t>ТзОВ "Європроектшляхбуд"</t>
  </si>
  <si>
    <t>Капітальний ремонт вул.Героїв Майдану (Червоноармійської) від вул.Південно-Кільцевої до вул.В.Комарова в м.Чернівці методом регенерації дорожнім комплексом "Реміксер-4500" (погашення заборгованості державного бюджету за 2013 рік)</t>
  </si>
  <si>
    <t>ТзОВ "СЕМ БУД"</t>
  </si>
  <si>
    <t>Придбання техніки (автогрейдер) (замовник ЧМКПШЕП)</t>
  </si>
  <si>
    <t>ТзОВ "АМАКО Україна"</t>
  </si>
  <si>
    <t>Реконструкція електросилового обладнання на РКНС-1 по вул.Південно-Кільцевій (проектні роботи, експертиза, авторський нагляд) (замовник КП "Чернівціводоканал")</t>
  </si>
  <si>
    <t>КП "Чернівціводоканал"</t>
  </si>
  <si>
    <t>Будівництво водовідвідних конструкцій від скидного трубопроводу водогону "Дністер-Чернівці" в районі схилу с.Біла, Кіцманського р-ну  (замовник КП "Чернівціводоканал")</t>
  </si>
  <si>
    <t>Капітальний ремонт системи опалення адміністративного приміщення ТЗГ та ПЗР  (в т.ч. проектні роботи, експертиза) (замовник ТЗГ та ПР)</t>
  </si>
  <si>
    <t>Капітальний ремонт котелень міста (в т.ч. проектні роботи, експериза) (замовник МКП "Чернівцітеплокомуненерго")</t>
  </si>
  <si>
    <t>МКП "Чернівцітепллокомуненерго"</t>
  </si>
  <si>
    <t>Капітальний ремонт теплової мережі від котельні "Вільде" (в т.ч. проектні роботи, експертиза) (замовник МКП "Чернівцітеплокомуненерго")</t>
  </si>
  <si>
    <t>Капітальний ремонт теплових мереж міста (придбання труб) (замовник МКП "Чернівцітеплокомуненерго")</t>
  </si>
  <si>
    <t>Облаштування багатоквартирних будинків сучасними засобами обліку і регулювання води та теплової енергії (погашення заборгованості державного бюджету за 2012 рік) (замовник МКП "Чернівцітеплокомуненерго")</t>
  </si>
  <si>
    <t>Облаштування багатоквартирних будинків сучасними засобами обліку і регулювання води та теплової енергії (погашення заборгованості державного бюджету за 2012 рік) (в т.ч. проектні роботи, експертиза) (замовник КП "Чернівціводоканал")</t>
  </si>
  <si>
    <t>Капітальний ремонт міжбудинкового проїзду від вул.О.Щербанюка до будинку № 45-Б на вул.Героїв Майдану, в тому числі:</t>
  </si>
  <si>
    <t>ТЗГ та ПР</t>
  </si>
  <si>
    <t>ФОП Ілюк М.І.</t>
  </si>
  <si>
    <t xml:space="preserve">По капітальних видатках, де замовником є департамент житлово-комунального господарства Чернівецької міської ради </t>
  </si>
  <si>
    <t>Капітальний ремонт міжбудинкового проїзду від провул.Узбецького до будинку № 27 на  вул. Узбецькій, в тому числі:</t>
  </si>
  <si>
    <t>Будівництво насосної станції та напірного колектора з підключенням в діючий каналізаційний колектор в районі вул.Привокзальної в м.Чернівці, в тому числі: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</si>
  <si>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 в тому числі:</t>
  </si>
  <si>
    <t>Капітальний ремонт вул.Мукачівської (від будинку № 42 на вул.Р.Шухевича  до будинку №19 на вул.Мукачівській), в тому числі:</t>
  </si>
  <si>
    <t xml:space="preserve">Капітальний ремонт вул.Мукачівської від будинку № 12  до будинку № 19, в тому числі: </t>
  </si>
  <si>
    <t>Капітальний ремонт водовідвідних споруд "Ленківці" в районі вул.О.Вільшини ( проектні роботи)</t>
  </si>
  <si>
    <t>Капітальний ремонт зовнішнього освітлення, в тому числі:</t>
  </si>
  <si>
    <t>Капітальний ремонт 1 черги полігону ТПВ на вул.Чорнівський (рекультивація), в тому числі:</t>
  </si>
  <si>
    <t xml:space="preserve">Будівництво насосної станції ІІ підйому на існуючому водозаборі "Очерет", в тому числі: </t>
  </si>
  <si>
    <t>Реконструкція світлосигнального обладнання КП "Міжнародний аеропорт "Чернівці" (погашення кредиторської заборгованості 2012 року)</t>
  </si>
  <si>
    <t>Реконструкція позаквартальних мереж водопостачання в Садгірському районі, в тому  числі:</t>
  </si>
  <si>
    <t>Реконструкція зовнішніх мереж водопостачання на вул.Б.Хмельницького від вул.Ю.Гагаріна до вул.Університетської (зворотня засипка), в тому числі:</t>
  </si>
  <si>
    <r>
      <t>Будівництво дезінфекційного бар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</rPr>
      <t>єру на полігоні ТПВ на вул.Чорнівській</t>
    </r>
  </si>
  <si>
    <t>Реконструкція зовнішніх мереж водопостачання на вул.Б.Хмельницького від вул.Ю.Гагаріна до вул.Університетської (демонтаж трубопроводів водопостачання діам.200 та 530 мм), в тому числі:</t>
  </si>
  <si>
    <t>Реконструкція інженерних мереж на вул.Б.Хмельницького  від вул.Ю.Гагаріна до вул.Університетської, в тому  числі:</t>
  </si>
  <si>
    <t>Капітальний ремонт тротуарів на вул.В.Комарова, 13-Б</t>
  </si>
  <si>
    <t>Капітальний ремонт вул.Садової (тротуари) від вул.М.Фрунзе до вул.Героїв Майдану</t>
  </si>
  <si>
    <t>Будівництво водопровідної мережі до ДНЗ №14 на вул.М.Кузнецова, 25</t>
  </si>
  <si>
    <r>
      <t>Інші об</t>
    </r>
    <r>
      <rPr>
        <b/>
        <sz val="13"/>
        <rFont val="Arial"/>
        <family val="2"/>
        <charset val="204"/>
      </rPr>
      <t>҆</t>
    </r>
    <r>
      <rPr>
        <b/>
        <sz val="13"/>
        <rFont val="Times New Roman"/>
        <family val="1"/>
        <charset val="204"/>
      </rPr>
      <t>єкти</t>
    </r>
  </si>
  <si>
    <t>Будівництво зливової мережі від вул.Ентузіастів до вул.Головної через територію підприємства УТОС, в тому числі:</t>
  </si>
  <si>
    <t xml:space="preserve">Капітальний ремонт вул.О.Боярко від вул.В.Гаврилюка до вул.У.Кармелюка, в тому числі: </t>
  </si>
  <si>
    <t>Капітальний ремонт вул.М.Коцюбинського, в тому числі:</t>
  </si>
  <si>
    <t>Капітальний ремонт вул.Й.Главки (від вул.М.Коцюбинського до вул.М.Вовчка), в тому числі:</t>
  </si>
  <si>
    <t>Капітальний ремонт вул.Жасминної (асфальтна частина), в тому числі:</t>
  </si>
  <si>
    <t>ТДВ "ПМК-76"</t>
  </si>
  <si>
    <t>ПП "Санталіс"</t>
  </si>
  <si>
    <t xml:space="preserve">Капітальний ремонт міжбудинкового проїзду на ділянці  від вул.Головної до провул.Ентузіастів (через УТОС), в тому числі: </t>
  </si>
  <si>
    <t xml:space="preserve">Капітальний ремонт міжбудинкового проїзду на ділянці  від вул. Небесної Сотні до будинку № 16-В на вул.Небесної Сотні (І.Стасюка), в тому числі: </t>
  </si>
  <si>
    <t xml:space="preserve">Капітальний ремонт міжбудинкового проїзду на бульварі Героїв Сталінграду,10-12, в тому числі: </t>
  </si>
  <si>
    <t xml:space="preserve">Капітальний ремонт міжбудинкового проїзду на вул.В.Комарова, 31-Г (тротуар ), в тому числі: </t>
  </si>
  <si>
    <t>Розділ І.    По капітальних видатках, де замовником є департамент житлово-комунального господарства Чернівецької міської ради:</t>
  </si>
  <si>
    <t>Додаток 1</t>
  </si>
  <si>
    <t>Додаток 2</t>
  </si>
  <si>
    <t>за рахунок залишку коштів, який утворився станом на 01.01.2015 р. по спеціальному фонду міського бюджету - бюджету розвитку міста</t>
  </si>
  <si>
    <r>
      <t>пооб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єктно</t>
    </r>
  </si>
  <si>
    <t>Будівництво дезінфекційного бар"єру на полігоні ТПВ на вул.Чорнівській</t>
  </si>
  <si>
    <t>Капітальний ремонт міжбудинкового проїзду на                                                        вул.В.Комарова,19-21</t>
  </si>
  <si>
    <t>ТОВ "Алтай Буд Інвест"</t>
  </si>
  <si>
    <t>Капітальний ремонт тротуару на  вул.В.Комарова, 21, в тому числі:</t>
  </si>
  <si>
    <t>Капітальний ремонт верхнього шару покриття та тротуарів на провул.Ентузіастів, в тому числі:</t>
  </si>
  <si>
    <t>АДС-080</t>
  </si>
  <si>
    <t>ЧМКПШЕП</t>
  </si>
  <si>
    <t>ПП "Євродор"</t>
  </si>
  <si>
    <t>ТОВ ТД "Укрвторресурс"</t>
  </si>
  <si>
    <t>ТОВ "НВК Авіатехсервіс"</t>
  </si>
  <si>
    <t>ТОВ "Європроектшляхбуд"</t>
  </si>
  <si>
    <t>Капітальний ремонт алей кладовища на вул.Горішній (освітлення) (в т.ч. проектні роботи, експертиза)</t>
  </si>
  <si>
    <t>Капітальний ремонт розподільчих лотків, технологічних колодязів пісколовок та резервуара технічної води на міських очисних спорудах каналізації в с.Магала Новоселицького району Чернівецької області (демонтаж) (в т.ч. проектні роботи, експертиза, авторський нагляд)</t>
  </si>
  <si>
    <t xml:space="preserve">По капітальних видатках, де замовниками є комунальні підприємства  </t>
  </si>
  <si>
    <t xml:space="preserve"> І.  Розподіл залишків коштів, які утворилися станом на 01.01.2015 р. (непроведені видатки органами державної казначейської служби):</t>
  </si>
  <si>
    <t>ТОВ УТК "Александрія-АН"</t>
  </si>
  <si>
    <t>Капітальний ремонт вул.В.Комарова від вул.Небесної Сотні (І.Стасюка) до вул.Головної в м.Чернівці методом регенерації дорожнім комплексом "Реміксер-4500" (погашення заборгованості державного бюджету                                  за 2013 рік)</t>
  </si>
  <si>
    <t>ІІ.    Розподіл залишків коштів, які утворилися станом на 01.01.2015 р. :</t>
  </si>
  <si>
    <t>ЛК "Машинері"</t>
  </si>
  <si>
    <t xml:space="preserve">Капітальний ремонт міжбудинкового проїзду біля                                  ЗОШ №28 на вул.Руській, 267-269, в тому числі: </t>
  </si>
  <si>
    <t xml:space="preserve">Капітальний ремонт міжбудинкового проїзду  біля                        ДНЗ № 21 на вул.Небесної Сотні, 9-А , в тому числі: </t>
  </si>
  <si>
    <t>НДІ Проектреконструкція</t>
  </si>
  <si>
    <t>ТОВ "Памір-Буд"</t>
  </si>
  <si>
    <t>Капітальний ремонт міжбудинкового проїзду на вул.Руській, 219 (заїзд в мікрорайон), в тому числі:</t>
  </si>
  <si>
    <t>Капітальний ремонт міжбудинкового проїзду на  вул.Хотинській, 4-Г та 4-Д, в тому числі:</t>
  </si>
  <si>
    <t>Капітальний ремонт дорожнього покриття вул.І.Підкови, в тому числі:</t>
  </si>
  <si>
    <t xml:space="preserve">Будівництво водопровідної мережі до житлових будинків №21 та 21-А на вул.Привокзальній, в тому числі:  </t>
  </si>
  <si>
    <t>Будівництво водопровідних вводів та мереж каналізації до ДНЗ №23 та №26 та до житлових будинків №3 та №3-А на вул.Надрічній, в тому числі:</t>
  </si>
  <si>
    <t xml:space="preserve">Будівництво водопровідних вводів та мереж каналізації до об"єктів соціальної сфери Садгірського району-школи, дитячі установи, лікарні та інше, в тому числі: </t>
  </si>
  <si>
    <t>ТОВ"КМ-Буд"</t>
  </si>
  <si>
    <t>ПВІ"Чернівціагропроект"</t>
  </si>
  <si>
    <t>ТОВ "Трансбуд-СВ"</t>
  </si>
  <si>
    <t>Облаштування багатоквартирних будинків сучасними засобами обліку і регулювання води та теплової енергії (погашення заборгованості за 2012 рік)</t>
  </si>
  <si>
    <t>Капітальний ремонт тротуарів на вул.Руській,26 (тролейбусна зупинка) , в тому числі:</t>
  </si>
  <si>
    <t>Капітальний ремонт тротуарів на вул.Руській від буд.№76 до вул.Л.Кобилиці, в тому числі:</t>
  </si>
  <si>
    <r>
      <t>Капітальний ремонт дорожнього покриття вул.Є.Стеф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юка від вул.Є.Максимовича до вул.І.Миколайчука, в тому числі:</t>
    </r>
  </si>
  <si>
    <t>Капітальний ремонт тротуарів на вул.П.Ткачука, в тому числі:</t>
  </si>
  <si>
    <t>Капітальний ремонт міжбудинкового проїзду на вул.Героїв Майдану,43, в тому числі:</t>
  </si>
  <si>
    <t>Капітальний ремонт електроживлення нежитлових приміщень на площі Центральній,9 в м.Чернівці (в т.ч. проектні роботи, експертиза)</t>
  </si>
  <si>
    <t xml:space="preserve">Капітальний ремонт міжбудинкового проїзду на бульварі Героїв Сталінграду,9-А, в тому числі: </t>
  </si>
  <si>
    <t xml:space="preserve">Капітальний ремонт тротуарів на вул.В.Александрі, в тому числі: </t>
  </si>
  <si>
    <t>Капітальний ремонт дороги на вул.М.Щепкіна, в тому числі:</t>
  </si>
  <si>
    <t>Капітальний ремонт вул.Краматорської від буд.№27-Б до буд.№42-А, в тому числі:</t>
  </si>
  <si>
    <t>Капітальний ремонт дороги на вул.В.Білоусова, в тому числі:</t>
  </si>
  <si>
    <t>Капітальний ремонт розворотнього кільця на вул.Димківській (кінцева зупинка автобусного маршруту №19), в тому числі:</t>
  </si>
  <si>
    <t>ПП Глиняний</t>
  </si>
  <si>
    <t>ПП Мішта</t>
  </si>
  <si>
    <t xml:space="preserve">Всього по ЧТУ: </t>
  </si>
  <si>
    <t xml:space="preserve">Всього по ЧМКПШЕП: </t>
  </si>
  <si>
    <t xml:space="preserve">Всього по АДС-080: </t>
  </si>
  <si>
    <t xml:space="preserve">Всього по КП "Чернівціводоканал": </t>
  </si>
  <si>
    <t xml:space="preserve">Капітальний ремонт дороги вул.Я.Степового, в тому числі:                                                                                                 </t>
  </si>
  <si>
    <t>Реконструкція водопровідних  мереж діам.800 мм в районі вул.М.Рильського (в тому числі: проектні роботи, експертиза)</t>
  </si>
  <si>
    <t>Капітальний ремонт дороги на вул.О.Щербанюка від вул.Небесної Сотні до вул.М.Кутузова (І черга) (у тому числі: проектні роботи, експертиза)</t>
  </si>
  <si>
    <t>Капремонт тротуарів на вул.Головній,162 (сквер), в тому числі:</t>
  </si>
  <si>
    <t>Капремонт вуличного освітлення шляхом технічного переоснащення світильниківна світильники на основі LED технологій (в тому числі: проектні роботи, експертиза)</t>
  </si>
  <si>
    <t xml:space="preserve">Капітальний ремонт вул.Садової (тротуари) від будинку  №3-А до кінцевої зупинки громадського транспорту (додаткові роботи), в тому числі: </t>
  </si>
  <si>
    <t>Додаток 3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</si>
  <si>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</si>
  <si>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100302</t>
  </si>
  <si>
    <t>ЧМКП ШЕП</t>
  </si>
  <si>
    <t>100201</t>
  </si>
  <si>
    <t>Реконструкція, модернізація насосно-силового обладнання насосної станції ІІІ підйому водогону "Дністер-Чернівці" (в т.ч. авторський нагляд)</t>
  </si>
  <si>
    <t>Будівництво насосної станції для підключення позаквартальних мереж водопостачання в Садгірському районі м.Чернівці ( в т.ч.експертиза, авторський нагляд)</t>
  </si>
  <si>
    <t>за рахунок кредитних коштів міжнародної фінансової організації "Північна екологічна фінансова корпорація" (NEFCO), які залучені                                                                                                                                           до спеціального фонду міського бюджету - бюджету розвитку,  для реалізації інвестиційного проекту "Вуличне освітлення м.Чернівці".</t>
  </si>
  <si>
    <t>Реконструкція ТРП-5 на вул.Руській,229-А та ТРП-7 на вул.Руській, 213-А (в тому числі: проектні роботи, експертиза)</t>
  </si>
  <si>
    <t xml:space="preserve">Капітальний ремонт міжбудинкового проїзду на вул.Південно-Кільцевій,19, 19-А, в тому числі: </t>
  </si>
  <si>
    <t>ПП Венгренович</t>
  </si>
  <si>
    <t>ПП "Глиняний</t>
  </si>
  <si>
    <t>ТОВ "ШБУ-60</t>
  </si>
  <si>
    <t>"Євродор"</t>
  </si>
  <si>
    <t>ПП Гаврилюк</t>
  </si>
  <si>
    <t>Капітальний ремонт алей на Центральному кладовищі на вул.Героїв Майдану,159-А, в тому числі:</t>
  </si>
  <si>
    <t xml:space="preserve">Будівництво водопровідних вводів та мереж каналізації до об"єктів соціальної сфери Садгірського району-школи, дитячі установи, лікарні та інше (Культурно-мистецький центр "Садгора" на вул.І.Підкови, 3),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</si>
  <si>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38 на вул.Я.Налєпки, 3 у м.Чернівці), в тому числі: </t>
  </si>
  <si>
    <t>Капремонт адмінбудівлі та підсобного приміщення КП "Історико-культурний заповідник "Кладовища по вул.Зеленій", в тому числі:</t>
  </si>
  <si>
    <t>Реконструкція системи диспетчеризації ліфтів м.Чернівців з підключенням до системи "ОДС Промінь" (в т.ч. проектні роботи, експертиза)</t>
  </si>
  <si>
    <t>Капітальний ремонт вул.Хотинських комсомольців</t>
  </si>
  <si>
    <t>Разом по непроведених видатках органами державної казначейської служби:</t>
  </si>
  <si>
    <t>Капітальний ремонт піднавісу на Центральному кладовищі на вул.Героїв Майдану, 159-А, в тому числі:</t>
  </si>
  <si>
    <t>Капітальний ремонт приміщень Будинку скорботи на Центральному кладовищі на вул.Героїв Майдану, 159-А, в тому числі:</t>
  </si>
  <si>
    <t>Капітальний ремонт світлофорних об'єктів, в тому числі:</t>
  </si>
  <si>
    <t>Капітальний ремонт дороги на вул.Я.Налєпки, в тому числі:</t>
  </si>
  <si>
    <t xml:space="preserve">Капітальний ремонт міжбудинкового проїзду на вул.Привокзальній, 21,21-А, в тому числі: </t>
  </si>
  <si>
    <t xml:space="preserve">Капітальний ремонт міжбудинкового проїзду на вул.Небесної Сотні, 13-А-15, в тому числі: </t>
  </si>
  <si>
    <t xml:space="preserve">Капітальний ремонт міжбудинкового проїзду на вул.В.Комарова, 40 (1-7 підїзди), 40-А, в тому числі: </t>
  </si>
  <si>
    <t>Разом по вільних залишках:</t>
  </si>
  <si>
    <t>ВСЬОГО по залишках бюджету розвитку:</t>
  </si>
  <si>
    <t xml:space="preserve">                                        О.Стецевич</t>
  </si>
  <si>
    <t xml:space="preserve">                                О.Стецевич</t>
  </si>
  <si>
    <t xml:space="preserve">                                            О.Стецевич</t>
  </si>
  <si>
    <t>Капітальний ремонт котелень міста (в т.ч. експертиза)</t>
  </si>
  <si>
    <t>Капітальний ремонт теплових мереж міста (в т.ч.придбання попередньоізольованих пінополіуретановою ізоляцією труб, експертиза)</t>
  </si>
  <si>
    <t xml:space="preserve">технагляд. </t>
  </si>
  <si>
    <t>"Алексбуд"</t>
  </si>
  <si>
    <t>Капітальний ремонт алей на  кладовищах м.Чернівці, в тому числі:</t>
  </si>
  <si>
    <t>Виконання технічних заключень, проектних робіт, експертизи проектів на капітальний ремонт міжбудинкових проїздів</t>
  </si>
  <si>
    <t xml:space="preserve">Капітальний ремонт міжбудинкового проїзду на вул.О.Щербанюка,19-А в тому числі: </t>
  </si>
  <si>
    <t xml:space="preserve">Капітальний ремонт міжбудинкового проїзду між будинками № 83-Б  та № 91 на вул.Героїв Майдану , в тому числі: </t>
  </si>
  <si>
    <r>
      <t xml:space="preserve"> </t>
    </r>
    <r>
      <rPr>
        <b/>
        <u/>
        <sz val="16"/>
        <rFont val="Times New Roman"/>
        <family val="1"/>
        <charset val="204"/>
      </rPr>
      <t xml:space="preserve">25.08.2015 </t>
    </r>
  </si>
  <si>
    <t xml:space="preserve"> 25.08.2015 </t>
  </si>
  <si>
    <t>знято</t>
  </si>
  <si>
    <t>додали</t>
  </si>
  <si>
    <t>ПП "Алекспромбуд"</t>
  </si>
  <si>
    <t>реконструкція</t>
  </si>
  <si>
    <t>Реконструкція світлосигнального обладнання КП "Міжнародний аеропорт "Чернівці" (в т.ч. екпертиза)</t>
  </si>
  <si>
    <t>МКПШЕП</t>
  </si>
  <si>
    <t>Капітальний ремонт тротуарів на вул.К.Галкіна</t>
  </si>
  <si>
    <t>Капітальний ремонт тротуарів  на вул.І.Миколайчука, в тому числі:</t>
  </si>
  <si>
    <t>Капітальний ремонт вул.В.Гаврилюка, в тому числі:</t>
  </si>
  <si>
    <t>Капітальний ремонт тротуарів на вул.І.Підкови, в тому числі:</t>
  </si>
  <si>
    <t>Капітальний ремонт міжбудинкового проїзду на  вул.Аркадія Гайдара, 1-А, в тому числі:</t>
  </si>
  <si>
    <t>Капітальний ремонт міжбудинкового проїзду на  вул.Ф.Полетаєва,6-В, в тому числі:</t>
  </si>
  <si>
    <t>Капітальний ремонт міжбудинкового проїзду на  вул.Головній, 204-Б і В, в тому числі:</t>
  </si>
  <si>
    <t>Капітальний ремонт контактної мережі на вул.Руській на ділянці від вул.Т.Шевченка до вул.Жасминної (в т.ч.проектні роботи, експертиза, капремонт, технагляд)</t>
  </si>
  <si>
    <t>Капітальний ремонт контактної мережі на вул.Руській на ділянці від площі Центральної до вул.Якоба фон Петровича (в т.ч. проектні роботи, експертиза, капремонт, технагляд)</t>
  </si>
  <si>
    <t>Капітальний ремонт дорожнього покриття на вул.Південно-Кільцевій, в тому числі:</t>
  </si>
  <si>
    <t>Капітальний ремонт дорожнього покриття на вул.Сторожинецькій, в тому числі:</t>
  </si>
  <si>
    <t>Капітальний ремонт дорожнього покриття на вул.Героїв Майдану (кільце), в тому числі:</t>
  </si>
  <si>
    <t>Капітальний ремонт проїзду від вул.Білоруської до спортивного комплексу "Локомотив", в тому числі:</t>
  </si>
  <si>
    <t>має бути</t>
  </si>
  <si>
    <t>Реконструкція водопровідного вводу до житлового будинку № 28 на вул.Небесної Сотні і ( в т.ч.проектні роботи, експертиза, авторський нагляд)</t>
  </si>
  <si>
    <t>Проектні організації</t>
  </si>
  <si>
    <t>Капітальний ремонт телефонної каналізації на вул.П.Каспрука, в тому числі:</t>
  </si>
  <si>
    <t>170800</t>
  </si>
  <si>
    <t>Будівництво двох горизонтальних пісколовок з пропускною спроможністю 100 тис.м.куб./добу на очисних спорудах в м.Чернівці (проектні роботи, експертиза)</t>
  </si>
  <si>
    <t>Капітальний ремонт проїжджої частини вул.Сторожинецької від вул.П.Каспрука до автозаправної станції, в тому числі:</t>
  </si>
  <si>
    <t>Постачальники товару</t>
  </si>
  <si>
    <t>було</t>
  </si>
  <si>
    <t xml:space="preserve"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(проектні роботи, експертиза) </t>
  </si>
  <si>
    <t>Капітальний ремонт водопровідної мережі на вул.Сторожинецької від вул.П.Каспрука до автозаправочної станції, в тому числі:</t>
  </si>
  <si>
    <t>Реконструкція позаквартальних мереж водопостачання в Садгірському районі в частині заміни підземного прокладання водопроводу діаметром 400 мм через річку Задубрівка на поверхню, в тому числі:</t>
  </si>
  <si>
    <t>Капітальний ремонт вуличного освітлення з використанням інноваційних енергоефективних заходів ВДЕ (енергія сонця), в тому числі: проектні роботи, експертиза</t>
  </si>
  <si>
    <t>Зодчий-Буковини</t>
  </si>
  <si>
    <t>Реконструкція вул.П.Каспрука, в тому числі:</t>
  </si>
  <si>
    <t xml:space="preserve">проектні роботи, експертиза; </t>
  </si>
  <si>
    <t>ТОВ "Євродор"</t>
  </si>
  <si>
    <t>ТОВ ЮМТ і Ко</t>
  </si>
  <si>
    <t>ТОВ "Алекспромбуд"</t>
  </si>
  <si>
    <t>ПП  Мішта А.С.</t>
  </si>
  <si>
    <t>Постачальники</t>
  </si>
  <si>
    <t>розо ПДК</t>
  </si>
  <si>
    <t>Капітальний ремонт вул.Іванківської, в тому числі:</t>
  </si>
  <si>
    <t>Реконструкція водопровідних та каналізаційних мереж по вул.Руській на діялнці від від вул.П.Сагайдачного до вул.Т.Шевченка (проектні роботи)</t>
  </si>
  <si>
    <t>№450/16</t>
  </si>
  <si>
    <t>№ 450/16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</si>
</sst>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95" formatCode="_(* #,##0.00_);_(* \(#,##0.00\);_(* &quot;-&quot;??_);_(@_)"/>
    <numFmt numFmtId="196" formatCode="#,##0.0"/>
    <numFmt numFmtId="197" formatCode="#,##0.00_₴"/>
    <numFmt numFmtId="198" formatCode="#,##0_₴"/>
    <numFmt numFmtId="199" formatCode="0.00000"/>
    <numFmt numFmtId="201" formatCode="0.0"/>
    <numFmt numFmtId="202" formatCode="#,##0.0_₴"/>
    <numFmt numFmtId="208" formatCode="#,##0.000"/>
  </numFmts>
  <fonts count="52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4"/>
      <color indexed="9"/>
      <name val="Times New Roman"/>
      <family val="1"/>
      <charset val="204"/>
    </font>
    <font>
      <sz val="7"/>
      <name val="Times New Roman"/>
      <family val="1"/>
    </font>
    <font>
      <sz val="12"/>
      <name val="Arial"/>
      <family val="2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"/>
    </font>
    <font>
      <sz val="7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8"/>
      <name val="Times New Roman"/>
      <family val="1"/>
    </font>
    <font>
      <sz val="12"/>
      <color indexed="10"/>
      <name val="Times New Roman"/>
      <family val="1"/>
      <charset val="204"/>
    </font>
    <font>
      <b/>
      <sz val="13"/>
      <name val="Arial"/>
      <family val="2"/>
      <charset val="204"/>
    </font>
    <font>
      <i/>
      <sz val="12"/>
      <color indexed="9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b/>
      <sz val="15"/>
      <name val="Times New Roman"/>
      <family val="1"/>
      <charset val="204"/>
    </font>
    <font>
      <b/>
      <i/>
      <sz val="14"/>
      <name val="Times New Roman"/>
      <family val="1"/>
    </font>
    <font>
      <b/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2"/>
      <color indexed="10"/>
      <name val="Times New Roman"/>
      <family val="1"/>
    </font>
    <font>
      <b/>
      <sz val="14"/>
      <color indexed="16"/>
      <name val="Times New Roman"/>
      <family val="1"/>
      <charset val="204"/>
    </font>
    <font>
      <b/>
      <sz val="8"/>
      <color indexed="16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3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b/>
      <sz val="16"/>
      <color indexed="9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2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95" fontId="1" fillId="0" borderId="0" applyFont="0" applyFill="0" applyBorder="0" applyAlignment="0" applyProtection="0"/>
  </cellStyleXfs>
  <cellXfs count="67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4" fillId="0" borderId="0" xfId="0" applyFont="1" applyFill="1" applyAlignment="1"/>
    <xf numFmtId="0" fontId="2" fillId="0" borderId="0" xfId="0" applyFont="1"/>
    <xf numFmtId="14" fontId="2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197" fontId="8" fillId="0" borderId="1" xfId="0" applyNumberFormat="1" applyFont="1" applyFill="1" applyBorder="1" applyAlignment="1">
      <alignment horizontal="center" vertical="center" wrapText="1"/>
    </xf>
    <xf numFmtId="198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97" fontId="2" fillId="0" borderId="2" xfId="0" applyNumberFormat="1" applyFont="1" applyFill="1" applyBorder="1" applyAlignment="1">
      <alignment horizontal="center" vertical="center" wrapText="1"/>
    </xf>
    <xf numFmtId="197" fontId="2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197" fontId="2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97" fontId="2" fillId="0" borderId="1" xfId="0" applyNumberFormat="1" applyFont="1" applyFill="1" applyBorder="1" applyAlignment="1">
      <alignment horizontal="center" vertical="center" wrapText="1"/>
    </xf>
    <xf numFmtId="197" fontId="8" fillId="0" borderId="1" xfId="2" applyNumberFormat="1" applyFont="1" applyFill="1" applyBorder="1" applyAlignment="1">
      <alignment horizontal="center" vertical="center" wrapText="1"/>
    </xf>
    <xf numFmtId="199" fontId="13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97" fontId="8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97" fontId="6" fillId="0" borderId="4" xfId="0" applyNumberFormat="1" applyFont="1" applyFill="1" applyBorder="1" applyAlignment="1">
      <alignment horizontal="center" vertical="center" wrapText="1"/>
    </xf>
    <xf numFmtId="197" fontId="8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197" fontId="10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197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197" fontId="10" fillId="0" borderId="4" xfId="0" applyNumberFormat="1" applyFont="1" applyFill="1" applyBorder="1" applyAlignment="1">
      <alignment horizontal="center" vertical="center" wrapText="1"/>
    </xf>
    <xf numFmtId="198" fontId="8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49" fontId="8" fillId="0" borderId="7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" fontId="8" fillId="0" borderId="4" xfId="2" applyNumberFormat="1" applyFont="1" applyFill="1" applyBorder="1" applyAlignment="1" applyProtection="1">
      <alignment horizontal="center" vertical="center" wrapText="1"/>
      <protection locked="0"/>
    </xf>
    <xf numFmtId="4" fontId="10" fillId="2" borderId="4" xfId="0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 applyProtection="1">
      <alignment horizontal="center" vertical="center" wrapText="1"/>
      <protection locked="0"/>
    </xf>
    <xf numFmtId="1" fontId="8" fillId="2" borderId="1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 applyProtection="1">
      <alignment horizontal="center" vertical="center" wrapText="1"/>
      <protection locked="0"/>
    </xf>
    <xf numFmtId="4" fontId="11" fillId="0" borderId="3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97" fontId="8" fillId="0" borderId="0" xfId="0" applyNumberFormat="1" applyFont="1" applyFill="1" applyBorder="1" applyAlignment="1">
      <alignment horizontal="center" vertical="center" wrapText="1"/>
    </xf>
    <xf numFmtId="197" fontId="8" fillId="0" borderId="3" xfId="0" applyNumberFormat="1" applyFont="1" applyFill="1" applyBorder="1" applyAlignment="1">
      <alignment horizontal="center" vertical="center" wrapText="1"/>
    </xf>
    <xf numFmtId="197" fontId="8" fillId="0" borderId="11" xfId="0" applyNumberFormat="1" applyFont="1" applyFill="1" applyBorder="1" applyAlignment="1">
      <alignment horizontal="center" vertical="center" wrapText="1"/>
    </xf>
    <xf numFmtId="198" fontId="8" fillId="0" borderId="5" xfId="0" applyNumberFormat="1" applyFont="1" applyFill="1" applyBorder="1" applyAlignment="1">
      <alignment horizontal="center" vertical="center" wrapText="1"/>
    </xf>
    <xf numFmtId="197" fontId="2" fillId="0" borderId="0" xfId="0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198" fontId="2" fillId="0" borderId="1" xfId="0" applyNumberFormat="1" applyFont="1" applyFill="1" applyBorder="1" applyAlignment="1">
      <alignment horizontal="center" vertical="center" wrapText="1"/>
    </xf>
    <xf numFmtId="197" fontId="8" fillId="0" borderId="7" xfId="0" applyNumberFormat="1" applyFont="1" applyFill="1" applyBorder="1" applyAlignment="1">
      <alignment horizontal="center" vertical="center" wrapText="1"/>
    </xf>
    <xf numFmtId="198" fontId="8" fillId="0" borderId="2" xfId="0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198" fontId="8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197" fontId="10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97" fontId="10" fillId="0" borderId="2" xfId="0" applyNumberFormat="1" applyFont="1" applyFill="1" applyBorder="1" applyAlignment="1">
      <alignment horizontal="center" vertical="center" wrapText="1"/>
    </xf>
    <xf numFmtId="198" fontId="2" fillId="0" borderId="4" xfId="0" applyNumberFormat="1" applyFont="1" applyFill="1" applyBorder="1" applyAlignment="1">
      <alignment horizontal="center" vertical="center" wrapText="1"/>
    </xf>
    <xf numFmtId="197" fontId="6" fillId="2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197" fontId="8" fillId="2" borderId="4" xfId="0" applyNumberFormat="1" applyFont="1" applyFill="1" applyBorder="1" applyAlignment="1">
      <alignment horizontal="center" vertical="center" wrapText="1"/>
    </xf>
    <xf numFmtId="198" fontId="8" fillId="2" borderId="4" xfId="0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vertical="center"/>
    </xf>
    <xf numFmtId="197" fontId="8" fillId="0" borderId="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0" fillId="0" borderId="0" xfId="0" applyFont="1" applyFill="1"/>
    <xf numFmtId="0" fontId="2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vertical="center" wrapText="1"/>
    </xf>
    <xf numFmtId="4" fontId="8" fillId="2" borderId="4" xfId="0" applyNumberFormat="1" applyFont="1" applyFill="1" applyBorder="1" applyAlignment="1" applyProtection="1">
      <alignment horizontal="center" vertical="center"/>
      <protection locked="0"/>
    </xf>
    <xf numFmtId="4" fontId="8" fillId="2" borderId="4" xfId="0" applyNumberFormat="1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24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4" fontId="8" fillId="2" borderId="4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vertical="center" wrapText="1"/>
    </xf>
    <xf numFmtId="0" fontId="2" fillId="2" borderId="0" xfId="0" applyFont="1" applyFill="1" applyBorder="1"/>
    <xf numFmtId="49" fontId="11" fillId="0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8" fillId="0" borderId="5" xfId="0" applyFont="1" applyFill="1" applyBorder="1" applyAlignment="1">
      <alignment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justify" wrapText="1"/>
    </xf>
    <xf numFmtId="0" fontId="6" fillId="3" borderId="4" xfId="0" applyFont="1" applyFill="1" applyBorder="1" applyAlignment="1">
      <alignment horizontal="center" vertical="center" wrapText="1"/>
    </xf>
    <xf numFmtId="197" fontId="6" fillId="3" borderId="4" xfId="0" applyNumberFormat="1" applyFont="1" applyFill="1" applyBorder="1" applyAlignment="1">
      <alignment horizontal="left" vertical="center" wrapText="1"/>
    </xf>
    <xf numFmtId="197" fontId="6" fillId="3" borderId="4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justify" wrapText="1"/>
    </xf>
    <xf numFmtId="0" fontId="16" fillId="0" borderId="0" xfId="0" applyFont="1" applyFill="1" applyBorder="1"/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0" fontId="29" fillId="0" borderId="0" xfId="0" applyFont="1" applyFill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justify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197" fontId="6" fillId="4" borderId="4" xfId="0" applyNumberFormat="1" applyFont="1" applyFill="1" applyBorder="1" applyAlignment="1">
      <alignment horizontal="left" vertical="center" wrapText="1"/>
    </xf>
    <xf numFmtId="197" fontId="6" fillId="4" borderId="4" xfId="0" applyNumberFormat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justify" wrapText="1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197" fontId="6" fillId="4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4" borderId="4" xfId="1" applyNumberFormat="1" applyFont="1" applyFill="1" applyBorder="1" applyAlignment="1">
      <alignment horizontal="center" vertical="center" wrapText="1"/>
    </xf>
    <xf numFmtId="197" fontId="2" fillId="4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197" fontId="6" fillId="4" borderId="4" xfId="2" applyNumberFormat="1" applyFont="1" applyFill="1" applyBorder="1" applyAlignment="1">
      <alignment horizontal="center" vertical="center" wrapText="1"/>
    </xf>
    <xf numFmtId="199" fontId="13" fillId="4" borderId="4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4" fontId="12" fillId="4" borderId="4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4" fontId="15" fillId="2" borderId="4" xfId="1" applyNumberFormat="1" applyFont="1" applyFill="1" applyBorder="1" applyAlignment="1">
      <alignment horizontal="center" vertical="center" wrapText="1"/>
    </xf>
    <xf numFmtId="202" fontId="8" fillId="0" borderId="2" xfId="0" applyNumberFormat="1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top"/>
    </xf>
    <xf numFmtId="1" fontId="6" fillId="0" borderId="0" xfId="0" applyNumberFormat="1" applyFont="1" applyFill="1" applyBorder="1" applyAlignment="1">
      <alignment horizontal="left" vertical="center" wrapText="1"/>
    </xf>
    <xf numFmtId="1" fontId="11" fillId="0" borderId="0" xfId="0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196" fontId="8" fillId="0" borderId="1" xfId="0" applyNumberFormat="1" applyFont="1" applyFill="1" applyBorder="1" applyAlignment="1">
      <alignment horizontal="center" vertical="center" wrapText="1"/>
    </xf>
    <xf numFmtId="197" fontId="8" fillId="0" borderId="9" xfId="0" applyNumberFormat="1" applyFont="1" applyFill="1" applyBorder="1" applyAlignment="1">
      <alignment horizontal="center" vertical="center" wrapText="1"/>
    </xf>
    <xf numFmtId="197" fontId="8" fillId="0" borderId="6" xfId="0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12" xfId="1" applyNumberFormat="1" applyFont="1" applyFill="1" applyBorder="1" applyAlignment="1">
      <alignment horizontal="center" vertical="center" wrapText="1"/>
    </xf>
    <xf numFmtId="197" fontId="8" fillId="0" borderId="10" xfId="0" applyNumberFormat="1" applyFont="1" applyFill="1" applyBorder="1" applyAlignment="1">
      <alignment horizontal="center" vertical="center" wrapText="1"/>
    </xf>
    <xf numFmtId="197" fontId="8" fillId="0" borderId="12" xfId="0" applyNumberFormat="1" applyFont="1" applyFill="1" applyBorder="1" applyAlignment="1">
      <alignment horizontal="center" vertical="center" wrapText="1"/>
    </xf>
    <xf numFmtId="197" fontId="10" fillId="0" borderId="8" xfId="0" applyNumberFormat="1" applyFont="1" applyFill="1" applyBorder="1" applyAlignment="1">
      <alignment horizontal="center" vertical="center" wrapText="1"/>
    </xf>
    <xf numFmtId="4" fontId="8" fillId="0" borderId="2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2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97" fontId="10" fillId="0" borderId="1" xfId="2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top"/>
    </xf>
    <xf numFmtId="0" fontId="8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198" fontId="8" fillId="0" borderId="0" xfId="0" applyNumberFormat="1" applyFont="1" applyFill="1" applyBorder="1" applyAlignment="1">
      <alignment horizontal="center" vertical="center" wrapText="1"/>
    </xf>
    <xf numFmtId="198" fontId="8" fillId="0" borderId="7" xfId="0" applyNumberFormat="1" applyFont="1" applyFill="1" applyBorder="1" applyAlignment="1">
      <alignment horizontal="center" vertical="center" wrapText="1"/>
    </xf>
    <xf numFmtId="198" fontId="8" fillId="0" borderId="9" xfId="0" applyNumberFormat="1" applyFont="1" applyFill="1" applyBorder="1" applyAlignment="1">
      <alignment horizontal="center" vertical="center" wrapText="1"/>
    </xf>
    <xf numFmtId="198" fontId="8" fillId="0" borderId="10" xfId="0" applyNumberFormat="1" applyFont="1" applyFill="1" applyBorder="1" applyAlignment="1">
      <alignment horizontal="center" vertical="center" wrapText="1"/>
    </xf>
    <xf numFmtId="197" fontId="8" fillId="0" borderId="13" xfId="0" applyNumberFormat="1" applyFont="1" applyFill="1" applyBorder="1" applyAlignment="1">
      <alignment horizontal="center" vertical="center" wrapText="1"/>
    </xf>
    <xf numFmtId="197" fontId="8" fillId="0" borderId="14" xfId="0" applyNumberFormat="1" applyFont="1" applyFill="1" applyBorder="1" applyAlignment="1">
      <alignment horizontal="center" vertical="center" wrapText="1"/>
    </xf>
    <xf numFmtId="197" fontId="8" fillId="0" borderId="5" xfId="0" applyNumberFormat="1" applyFont="1" applyFill="1" applyBorder="1" applyAlignment="1">
      <alignment horizontal="center" vertical="center" wrapText="1"/>
    </xf>
    <xf numFmtId="197" fontId="10" fillId="0" borderId="5" xfId="0" applyNumberFormat="1" applyFont="1" applyFill="1" applyBorder="1" applyAlignment="1">
      <alignment horizontal="center" vertical="center" wrapText="1"/>
    </xf>
    <xf numFmtId="197" fontId="8" fillId="0" borderId="1" xfId="1" applyNumberFormat="1" applyFont="1" applyFill="1" applyBorder="1" applyAlignment="1">
      <alignment horizontal="center" vertical="center" wrapText="1"/>
    </xf>
    <xf numFmtId="197" fontId="4" fillId="0" borderId="1" xfId="0" applyNumberFormat="1" applyFont="1" applyFill="1" applyBorder="1" applyAlignment="1">
      <alignment horizontal="center" vertical="center" wrapText="1"/>
    </xf>
    <xf numFmtId="198" fontId="8" fillId="0" borderId="11" xfId="0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2" fontId="28" fillId="0" borderId="0" xfId="0" applyNumberFormat="1" applyFont="1" applyFill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vertical="center"/>
    </xf>
    <xf numFmtId="2" fontId="29" fillId="0" borderId="0" xfId="0" applyNumberFormat="1" applyFont="1" applyFill="1" applyBorder="1"/>
    <xf numFmtId="0" fontId="29" fillId="0" borderId="0" xfId="0" applyFont="1" applyFill="1" applyBorder="1"/>
    <xf numFmtId="4" fontId="2" fillId="4" borderId="4" xfId="0" applyNumberFormat="1" applyFont="1" applyFill="1" applyBorder="1" applyAlignment="1">
      <alignment horizontal="center" vertical="center" wrapText="1"/>
    </xf>
    <xf numFmtId="4" fontId="2" fillId="4" borderId="4" xfId="2" applyNumberFormat="1" applyFont="1" applyFill="1" applyBorder="1" applyAlignment="1" applyProtection="1">
      <alignment horizontal="center" vertical="center" wrapText="1"/>
      <protection locked="0"/>
    </xf>
    <xf numFmtId="196" fontId="8" fillId="0" borderId="4" xfId="0" applyNumberFormat="1" applyFont="1" applyFill="1" applyBorder="1" applyAlignment="1">
      <alignment horizontal="center" vertical="center" wrapText="1"/>
    </xf>
    <xf numFmtId="196" fontId="8" fillId="2" borderId="3" xfId="0" applyNumberFormat="1" applyFont="1" applyFill="1" applyBorder="1" applyAlignment="1">
      <alignment horizontal="center" vertical="center" wrapText="1"/>
    </xf>
    <xf numFmtId="196" fontId="8" fillId="2" borderId="4" xfId="0" applyNumberFormat="1" applyFont="1" applyFill="1" applyBorder="1" applyAlignment="1">
      <alignment horizontal="center" vertical="center" wrapText="1"/>
    </xf>
    <xf numFmtId="196" fontId="8" fillId="2" borderId="4" xfId="0" applyNumberFormat="1" applyFont="1" applyFill="1" applyBorder="1" applyAlignment="1">
      <alignment horizontal="center" wrapText="1"/>
    </xf>
    <xf numFmtId="196" fontId="8" fillId="0" borderId="4" xfId="0" applyNumberFormat="1" applyFont="1" applyFill="1" applyBorder="1" applyAlignment="1" applyProtection="1">
      <alignment horizontal="center" vertical="center" wrapText="1"/>
    </xf>
    <xf numFmtId="196" fontId="2" fillId="4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1" fontId="6" fillId="4" borderId="1" xfId="0" applyNumberFormat="1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" fontId="2" fillId="4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 wrapText="1"/>
    </xf>
    <xf numFmtId="4" fontId="8" fillId="0" borderId="8" xfId="1" applyNumberFormat="1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 vertical="center" wrapText="1"/>
    </xf>
    <xf numFmtId="4" fontId="8" fillId="0" borderId="6" xfId="1" applyNumberFormat="1" applyFont="1" applyFill="1" applyBorder="1" applyAlignment="1">
      <alignment horizontal="center" vertical="center" wrapText="1"/>
    </xf>
    <xf numFmtId="1" fontId="8" fillId="0" borderId="10" xfId="0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4" fontId="8" fillId="0" borderId="10" xfId="1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1" fontId="10" fillId="0" borderId="9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vertical="center" wrapText="1"/>
    </xf>
    <xf numFmtId="2" fontId="8" fillId="0" borderId="8" xfId="1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left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0" fillId="0" borderId="9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left" vertical="center" wrapText="1"/>
    </xf>
    <xf numFmtId="2" fontId="8" fillId="0" borderId="11" xfId="0" applyNumberFormat="1" applyFont="1" applyFill="1" applyBorder="1" applyAlignment="1">
      <alignment horizontal="left" vertical="center" wrapText="1"/>
    </xf>
    <xf numFmtId="2" fontId="10" fillId="0" borderId="10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8" fillId="0" borderId="12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0" xfId="1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vertical="center" wrapText="1"/>
    </xf>
    <xf numFmtId="2" fontId="8" fillId="0" borderId="9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left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4" fontId="2" fillId="4" borderId="4" xfId="1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4" fontId="2" fillId="4" borderId="2" xfId="1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4" fontId="2" fillId="3" borderId="4" xfId="1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8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197" fontId="10" fillId="0" borderId="4" xfId="0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left" vertical="center" wrapText="1"/>
    </xf>
    <xf numFmtId="0" fontId="19" fillId="5" borderId="4" xfId="0" applyFont="1" applyFill="1" applyBorder="1" applyAlignment="1">
      <alignment horizontal="center" vertical="center" wrapText="1"/>
    </xf>
    <xf numFmtId="197" fontId="19" fillId="5" borderId="4" xfId="0" applyNumberFormat="1" applyFont="1" applyFill="1" applyBorder="1" applyAlignment="1">
      <alignment horizontal="center" vertical="center" wrapText="1"/>
    </xf>
    <xf numFmtId="197" fontId="6" fillId="5" borderId="4" xfId="0" applyNumberFormat="1" applyFont="1" applyFill="1" applyBorder="1" applyAlignment="1">
      <alignment horizontal="center" vertical="center" wrapText="1"/>
    </xf>
    <xf numFmtId="199" fontId="6" fillId="5" borderId="4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1" fillId="0" borderId="0" xfId="0" applyFont="1" applyFill="1" applyAlignment="1">
      <alignment horizontal="center" vertical="center"/>
    </xf>
    <xf numFmtId="0" fontId="31" fillId="0" borderId="0" xfId="0" applyFont="1"/>
    <xf numFmtId="0" fontId="8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wrapText="1"/>
    </xf>
    <xf numFmtId="4" fontId="11" fillId="4" borderId="4" xfId="2" applyNumberFormat="1" applyFont="1" applyFill="1" applyBorder="1" applyAlignment="1" applyProtection="1">
      <alignment horizontal="center" vertical="center" wrapText="1"/>
      <protection locked="0"/>
    </xf>
    <xf numFmtId="4" fontId="10" fillId="4" borderId="4" xfId="0" applyNumberFormat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97" fontId="19" fillId="0" borderId="4" xfId="0" applyNumberFormat="1" applyFont="1" applyFill="1" applyBorder="1" applyAlignment="1">
      <alignment horizontal="center" vertical="center" wrapText="1"/>
    </xf>
    <xf numFmtId="199" fontId="13" fillId="0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97" fontId="11" fillId="0" borderId="1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vertical="top"/>
    </xf>
    <xf numFmtId="0" fontId="6" fillId="6" borderId="0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5" fillId="0" borderId="0" xfId="0" applyFont="1" applyFill="1" applyAlignment="1"/>
    <xf numFmtId="0" fontId="34" fillId="0" borderId="0" xfId="0" applyFont="1" applyFill="1"/>
    <xf numFmtId="14" fontId="34" fillId="0" borderId="0" xfId="0" applyNumberFormat="1" applyFont="1" applyFill="1"/>
    <xf numFmtId="0" fontId="35" fillId="0" borderId="0" xfId="0" applyFont="1" applyBorder="1" applyAlignment="1"/>
    <xf numFmtId="0" fontId="35" fillId="0" borderId="0" xfId="0" applyFont="1" applyFill="1" applyAlignment="1"/>
    <xf numFmtId="0" fontId="36" fillId="0" borderId="0" xfId="0" applyFont="1" applyBorder="1" applyAlignment="1"/>
    <xf numFmtId="0" fontId="35" fillId="0" borderId="0" xfId="0" applyFont="1" applyFill="1" applyBorder="1" applyAlignment="1"/>
    <xf numFmtId="14" fontId="5" fillId="0" borderId="0" xfId="0" applyNumberFormat="1" applyFont="1" applyFill="1"/>
    <xf numFmtId="0" fontId="38" fillId="0" borderId="2" xfId="0" applyFont="1" applyFill="1" applyBorder="1" applyAlignment="1">
      <alignment horizontal="center" vertical="center" wrapText="1"/>
    </xf>
    <xf numFmtId="4" fontId="37" fillId="0" borderId="2" xfId="0" applyNumberFormat="1" applyFont="1" applyFill="1" applyBorder="1" applyAlignment="1">
      <alignment horizontal="center" vertical="center" wrapText="1"/>
    </xf>
    <xf numFmtId="4" fontId="37" fillId="0" borderId="1" xfId="0" applyNumberFormat="1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1" fontId="11" fillId="0" borderId="9" xfId="0" applyNumberFormat="1" applyFont="1" applyFill="1" applyBorder="1" applyAlignment="1">
      <alignment horizontal="center" vertical="center" wrapText="1"/>
    </xf>
    <xf numFmtId="4" fontId="8" fillId="0" borderId="9" xfId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8" fillId="0" borderId="7" xfId="1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196" fontId="6" fillId="3" borderId="4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97" fontId="37" fillId="0" borderId="2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97" fontId="37" fillId="0" borderId="1" xfId="0" applyNumberFormat="1" applyFont="1" applyFill="1" applyBorder="1" applyAlignment="1">
      <alignment horizontal="center" vertical="center" wrapText="1"/>
    </xf>
    <xf numFmtId="4" fontId="37" fillId="2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1" fontId="26" fillId="2" borderId="1" xfId="0" applyNumberFormat="1" applyFont="1" applyFill="1" applyBorder="1" applyAlignment="1">
      <alignment horizontal="center"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left" vertical="center" wrapText="1"/>
    </xf>
    <xf numFmtId="1" fontId="26" fillId="2" borderId="2" xfId="0" applyNumberFormat="1" applyFont="1" applyFill="1" applyBorder="1" applyAlignment="1">
      <alignment horizontal="center" vertical="center" wrapText="1"/>
    </xf>
    <xf numFmtId="1" fontId="26" fillId="2" borderId="3" xfId="0" applyNumberFormat="1" applyFont="1" applyFill="1" applyBorder="1" applyAlignment="1">
      <alignment horizontal="center" vertical="center" wrapText="1"/>
    </xf>
    <xf numFmtId="1" fontId="26" fillId="0" borderId="2" xfId="0" applyNumberFormat="1" applyFont="1" applyFill="1" applyBorder="1" applyAlignment="1">
      <alignment horizontal="center" vertical="center" wrapText="1"/>
    </xf>
    <xf numFmtId="1" fontId="26" fillId="0" borderId="3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38" fillId="2" borderId="3" xfId="0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4" fontId="26" fillId="0" borderId="7" xfId="0" applyNumberFormat="1" applyFont="1" applyFill="1" applyBorder="1" applyAlignment="1">
      <alignment horizontal="center" vertical="center" wrapText="1"/>
    </xf>
    <xf numFmtId="4" fontId="26" fillId="0" borderId="9" xfId="0" applyNumberFormat="1" applyFont="1" applyFill="1" applyBorder="1" applyAlignment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horizontal="center" vertical="center" wrapText="1"/>
    </xf>
    <xf numFmtId="4" fontId="37" fillId="0" borderId="7" xfId="0" applyNumberFormat="1" applyFont="1" applyFill="1" applyBorder="1" applyAlignment="1">
      <alignment horizontal="center" vertical="center" wrapText="1"/>
    </xf>
    <xf numFmtId="197" fontId="8" fillId="4" borderId="4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197" fontId="26" fillId="0" borderId="2" xfId="0" applyNumberFormat="1" applyFont="1" applyFill="1" applyBorder="1" applyAlignment="1">
      <alignment horizontal="center" vertical="center" wrapText="1"/>
    </xf>
    <xf numFmtId="197" fontId="26" fillId="0" borderId="3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49" fontId="26" fillId="0" borderId="1" xfId="1" applyNumberFormat="1" applyFont="1" applyFill="1" applyBorder="1" applyAlignment="1">
      <alignment horizontal="center" vertical="center" wrapText="1"/>
    </xf>
    <xf numFmtId="197" fontId="26" fillId="0" borderId="1" xfId="0" applyNumberFormat="1" applyFont="1" applyFill="1" applyBorder="1" applyAlignment="1">
      <alignment horizontal="center" vertical="center" wrapText="1"/>
    </xf>
    <xf numFmtId="198" fontId="26" fillId="0" borderId="5" xfId="0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197" fontId="37" fillId="0" borderId="4" xfId="0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vertical="center"/>
    </xf>
    <xf numFmtId="1" fontId="8" fillId="2" borderId="3" xfId="0" applyNumberFormat="1" applyFont="1" applyFill="1" applyBorder="1" applyAlignment="1">
      <alignment horizontal="center" vertical="center" wrapText="1"/>
    </xf>
    <xf numFmtId="4" fontId="8" fillId="2" borderId="3" xfId="1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vertical="center"/>
    </xf>
    <xf numFmtId="1" fontId="8" fillId="0" borderId="1" xfId="0" applyNumberFormat="1" applyFont="1" applyFill="1" applyBorder="1" applyAlignment="1">
      <alignment horizontal="left" vertical="center" wrapText="1"/>
    </xf>
    <xf numFmtId="1" fontId="8" fillId="0" borderId="4" xfId="0" applyNumberFormat="1" applyFont="1" applyFill="1" applyBorder="1" applyAlignment="1">
      <alignment horizontal="left" vertical="center" wrapText="1"/>
    </xf>
    <xf numFmtId="0" fontId="39" fillId="2" borderId="1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center" vertical="center"/>
    </xf>
    <xf numFmtId="0" fontId="40" fillId="0" borderId="0" xfId="0" applyFont="1" applyFill="1"/>
    <xf numFmtId="197" fontId="6" fillId="2" borderId="1" xfId="0" applyNumberFormat="1" applyFont="1" applyFill="1" applyBorder="1" applyAlignment="1">
      <alignment horizontal="center" vertical="center" wrapText="1"/>
    </xf>
    <xf numFmtId="198" fontId="8" fillId="2" borderId="1" xfId="0" applyNumberFormat="1" applyFont="1" applyFill="1" applyBorder="1" applyAlignment="1">
      <alignment horizontal="center" vertical="center" wrapText="1"/>
    </xf>
    <xf numFmtId="197" fontId="8" fillId="2" borderId="1" xfId="0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197" fontId="6" fillId="2" borderId="2" xfId="0" applyNumberFormat="1" applyFont="1" applyFill="1" applyBorder="1" applyAlignment="1">
      <alignment horizontal="center" vertical="center" wrapText="1"/>
    </xf>
    <xf numFmtId="197" fontId="6" fillId="2" borderId="3" xfId="0" applyNumberFormat="1" applyFont="1" applyFill="1" applyBorder="1" applyAlignment="1">
      <alignment horizontal="center" vertical="center" wrapText="1"/>
    </xf>
    <xf numFmtId="198" fontId="8" fillId="2" borderId="2" xfId="0" applyNumberFormat="1" applyFont="1" applyFill="1" applyBorder="1" applyAlignment="1">
      <alignment horizontal="center" vertical="center" wrapText="1"/>
    </xf>
    <xf numFmtId="198" fontId="8" fillId="2" borderId="3" xfId="0" applyNumberFormat="1" applyFont="1" applyFill="1" applyBorder="1" applyAlignment="1">
      <alignment horizontal="center" vertical="center" wrapText="1"/>
    </xf>
    <xf numFmtId="197" fontId="8" fillId="2" borderId="2" xfId="0" applyNumberFormat="1" applyFont="1" applyFill="1" applyBorder="1" applyAlignment="1">
      <alignment horizontal="center" vertical="center" wrapText="1"/>
    </xf>
    <xf numFmtId="197" fontId="8" fillId="2" borderId="3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28" fillId="0" borderId="0" xfId="0" applyNumberFormat="1" applyFont="1" applyFill="1" applyBorder="1"/>
    <xf numFmtId="4" fontId="15" fillId="0" borderId="1" xfId="1" applyNumberFormat="1" applyFont="1" applyFill="1" applyBorder="1" applyAlignment="1">
      <alignment horizontal="center" vertical="center" wrapText="1"/>
    </xf>
    <xf numFmtId="4" fontId="29" fillId="0" borderId="0" xfId="0" applyNumberFormat="1" applyFont="1" applyFill="1" applyAlignment="1">
      <alignment vertical="center"/>
    </xf>
    <xf numFmtId="201" fontId="9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49" fontId="11" fillId="0" borderId="9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 wrapText="1"/>
    </xf>
    <xf numFmtId="4" fontId="11" fillId="2" borderId="4" xfId="1" applyNumberFormat="1" applyFont="1" applyFill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197" fontId="2" fillId="0" borderId="8" xfId="0" applyNumberFormat="1" applyFont="1" applyFill="1" applyBorder="1" applyAlignment="1">
      <alignment horizontal="center" vertical="center" wrapText="1"/>
    </xf>
    <xf numFmtId="197" fontId="26" fillId="0" borderId="2" xfId="2" applyNumberFormat="1" applyFont="1" applyFill="1" applyBorder="1" applyAlignment="1">
      <alignment horizontal="center" vertical="center" wrapText="1"/>
    </xf>
    <xf numFmtId="3" fontId="26" fillId="0" borderId="4" xfId="0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2" fontId="8" fillId="0" borderId="8" xfId="0" applyNumberFormat="1" applyFont="1" applyFill="1" applyBorder="1" applyAlignment="1">
      <alignment vertical="center" wrapText="1"/>
    </xf>
    <xf numFmtId="2" fontId="8" fillId="0" borderId="6" xfId="0" applyNumberFormat="1" applyFont="1" applyFill="1" applyBorder="1" applyAlignment="1">
      <alignment horizontal="left" vertical="center" wrapText="1"/>
    </xf>
    <xf numFmtId="2" fontId="8" fillId="0" borderId="12" xfId="0" applyNumberFormat="1" applyFont="1" applyFill="1" applyBorder="1" applyAlignment="1">
      <alignment horizontal="left" vertical="center" wrapText="1"/>
    </xf>
    <xf numFmtId="0" fontId="16" fillId="0" borderId="0" xfId="0" applyFont="1"/>
    <xf numFmtId="0" fontId="24" fillId="0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" fontId="43" fillId="2" borderId="0" xfId="0" applyNumberFormat="1" applyFont="1" applyFill="1" applyBorder="1" applyAlignment="1">
      <alignment horizontal="center" vertical="center" wrapText="1"/>
    </xf>
    <xf numFmtId="4" fontId="44" fillId="4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/>
    <xf numFmtId="0" fontId="43" fillId="0" borderId="0" xfId="0" applyFont="1" applyFill="1" applyBorder="1" applyAlignment="1">
      <alignment vertical="center" wrapText="1"/>
    </xf>
    <xf numFmtId="0" fontId="43" fillId="2" borderId="0" xfId="0" applyFont="1" applyFill="1" applyBorder="1" applyAlignment="1">
      <alignment vertical="center" wrapText="1"/>
    </xf>
    <xf numFmtId="4" fontId="43" fillId="2" borderId="0" xfId="0" applyNumberFormat="1" applyFont="1" applyFill="1" applyBorder="1" applyAlignment="1" applyProtection="1">
      <alignment horizontal="center" vertical="center"/>
      <protection locked="0"/>
    </xf>
    <xf numFmtId="0" fontId="16" fillId="2" borderId="0" xfId="0" applyFont="1" applyFill="1"/>
    <xf numFmtId="4" fontId="43" fillId="2" borderId="0" xfId="0" applyNumberFormat="1" applyFont="1" applyFill="1" applyBorder="1" applyAlignment="1">
      <alignment horizontal="center" vertical="center"/>
    </xf>
    <xf numFmtId="4" fontId="44" fillId="3" borderId="0" xfId="0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 applyBorder="1" applyAlignment="1">
      <alignment horizontal="center" vertical="center" wrapText="1"/>
    </xf>
    <xf numFmtId="4" fontId="43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4" fontId="46" fillId="4" borderId="0" xfId="0" applyNumberFormat="1" applyFont="1" applyFill="1" applyBorder="1" applyAlignment="1">
      <alignment horizontal="center" vertical="center" wrapText="1"/>
    </xf>
    <xf numFmtId="4" fontId="45" fillId="2" borderId="0" xfId="0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43" fillId="0" borderId="0" xfId="0" applyFont="1"/>
    <xf numFmtId="4" fontId="45" fillId="3" borderId="0" xfId="0" applyNumberFormat="1" applyFont="1" applyFill="1" applyBorder="1" applyAlignment="1">
      <alignment horizontal="center" vertical="center" wrapText="1"/>
    </xf>
    <xf numFmtId="4" fontId="43" fillId="3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6" borderId="0" xfId="0" applyFont="1" applyFill="1" applyBorder="1" applyAlignment="1">
      <alignment vertical="top"/>
    </xf>
    <xf numFmtId="0" fontId="16" fillId="0" borderId="9" xfId="0" applyFont="1" applyFill="1" applyBorder="1"/>
    <xf numFmtId="4" fontId="45" fillId="0" borderId="9" xfId="0" applyNumberFormat="1" applyFont="1" applyFill="1" applyBorder="1" applyAlignment="1">
      <alignment horizontal="center" vertical="center" wrapText="1"/>
    </xf>
    <xf numFmtId="2" fontId="43" fillId="0" borderId="9" xfId="0" applyNumberFormat="1" applyFont="1" applyFill="1" applyBorder="1" applyAlignment="1">
      <alignment horizontal="center" vertical="center" wrapText="1"/>
    </xf>
    <xf numFmtId="4" fontId="16" fillId="0" borderId="0" xfId="0" applyNumberFormat="1" applyFont="1"/>
    <xf numFmtId="4" fontId="43" fillId="0" borderId="9" xfId="0" applyNumberFormat="1" applyFont="1" applyFill="1" applyBorder="1" applyAlignment="1">
      <alignment horizontal="center" vertical="center" wrapText="1"/>
    </xf>
    <xf numFmtId="4" fontId="44" fillId="0" borderId="0" xfId="0" applyNumberFormat="1" applyFont="1" applyFill="1"/>
    <xf numFmtId="0" fontId="43" fillId="0" borderId="0" xfId="0" applyFont="1" applyFill="1" applyBorder="1" applyAlignment="1">
      <alignment horizontal="center" vertical="center" wrapText="1"/>
    </xf>
    <xf numFmtId="4" fontId="44" fillId="0" borderId="0" xfId="0" applyNumberFormat="1" applyFont="1" applyFill="1" applyBorder="1" applyAlignment="1">
      <alignment horizontal="center" vertical="center" wrapText="1"/>
    </xf>
    <xf numFmtId="1" fontId="45" fillId="0" borderId="0" xfId="2" applyNumberFormat="1" applyFont="1" applyFill="1" applyBorder="1" applyAlignment="1">
      <alignment horizontal="center" vertical="center" wrapText="1"/>
    </xf>
    <xf numFmtId="1" fontId="45" fillId="0" borderId="0" xfId="2" applyNumberFormat="1" applyFont="1" applyFill="1" applyBorder="1" applyAlignment="1" applyProtection="1">
      <alignment horizontal="center" vertical="center" wrapText="1"/>
      <protection locked="0"/>
    </xf>
    <xf numFmtId="197" fontId="16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4" fontId="44" fillId="0" borderId="0" xfId="2" applyNumberFormat="1" applyFont="1" applyFill="1" applyBorder="1" applyAlignment="1">
      <alignment horizontal="center" vertical="center" wrapText="1"/>
    </xf>
    <xf numFmtId="4" fontId="44" fillId="0" borderId="0" xfId="2" applyNumberFormat="1" applyFont="1" applyFill="1" applyBorder="1" applyAlignment="1" applyProtection="1">
      <alignment horizontal="center" vertical="center" wrapText="1"/>
      <protection locked="0"/>
    </xf>
    <xf numFmtId="4" fontId="44" fillId="0" borderId="0" xfId="0" applyNumberFormat="1" applyFont="1" applyFill="1" applyBorder="1" applyAlignment="1">
      <alignment vertical="center"/>
    </xf>
    <xf numFmtId="4" fontId="44" fillId="0" borderId="0" xfId="0" applyNumberFormat="1" applyFont="1" applyFill="1" applyBorder="1"/>
    <xf numFmtId="0" fontId="16" fillId="0" borderId="0" xfId="0" applyFont="1" applyAlignment="1">
      <alignment vertical="top"/>
    </xf>
    <xf numFmtId="4" fontId="45" fillId="0" borderId="0" xfId="0" applyNumberFormat="1" applyFont="1" applyBorder="1" applyAlignment="1">
      <alignment horizontal="center" vertical="top"/>
    </xf>
    <xf numFmtId="197" fontId="16" fillId="7" borderId="8" xfId="0" applyNumberFormat="1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top"/>
    </xf>
    <xf numFmtId="0" fontId="45" fillId="0" borderId="0" xfId="0" applyFont="1" applyAlignment="1">
      <alignment horizontal="center" vertical="top"/>
    </xf>
    <xf numFmtId="0" fontId="45" fillId="0" borderId="0" xfId="0" applyFont="1" applyBorder="1" applyAlignment="1">
      <alignment horizontal="center"/>
    </xf>
    <xf numFmtId="197" fontId="45" fillId="0" borderId="0" xfId="0" applyNumberFormat="1" applyFont="1" applyFill="1" applyBorder="1" applyAlignment="1">
      <alignment horizontal="center" vertical="center" wrapText="1"/>
    </xf>
    <xf numFmtId="0" fontId="45" fillId="2" borderId="0" xfId="0" applyFont="1" applyFill="1" applyAlignment="1">
      <alignment horizontal="center"/>
    </xf>
    <xf numFmtId="0" fontId="45" fillId="0" borderId="0" xfId="0" applyFont="1" applyAlignment="1">
      <alignment horizontal="center"/>
    </xf>
    <xf numFmtId="4" fontId="45" fillId="0" borderId="0" xfId="0" applyNumberFormat="1" applyFont="1" applyAlignment="1">
      <alignment horizontal="center" vertical="top"/>
    </xf>
    <xf numFmtId="4" fontId="43" fillId="0" borderId="0" xfId="0" applyNumberFormat="1" applyFont="1" applyBorder="1" applyAlignment="1">
      <alignment vertical="top"/>
    </xf>
    <xf numFmtId="4" fontId="43" fillId="0" borderId="0" xfId="0" applyNumberFormat="1" applyFont="1" applyAlignment="1">
      <alignment vertical="top"/>
    </xf>
    <xf numFmtId="2" fontId="45" fillId="0" borderId="0" xfId="0" applyNumberFormat="1" applyFont="1" applyBorder="1" applyAlignment="1">
      <alignment horizontal="center" vertical="top"/>
    </xf>
    <xf numFmtId="208" fontId="45" fillId="2" borderId="0" xfId="0" applyNumberFormat="1" applyFont="1" applyFill="1" applyBorder="1" applyAlignment="1">
      <alignment horizontal="center" vertical="center" wrapText="1"/>
    </xf>
    <xf numFmtId="208" fontId="45" fillId="0" borderId="0" xfId="0" applyNumberFormat="1" applyFont="1" applyBorder="1" applyAlignment="1">
      <alignment horizontal="center" vertical="top"/>
    </xf>
    <xf numFmtId="208" fontId="45" fillId="6" borderId="0" xfId="0" applyNumberFormat="1" applyFont="1" applyFill="1" applyBorder="1" applyAlignment="1">
      <alignment horizontal="center" vertical="top"/>
    </xf>
    <xf numFmtId="208" fontId="45" fillId="0" borderId="0" xfId="0" applyNumberFormat="1" applyFont="1" applyAlignment="1">
      <alignment horizontal="center" vertical="top"/>
    </xf>
    <xf numFmtId="208" fontId="45" fillId="0" borderId="0" xfId="0" applyNumberFormat="1" applyFont="1" applyFill="1" applyBorder="1" applyAlignment="1">
      <alignment horizontal="center" vertical="top"/>
    </xf>
    <xf numFmtId="208" fontId="45" fillId="0" borderId="0" xfId="0" applyNumberFormat="1" applyFont="1" applyAlignment="1">
      <alignment horizontal="center"/>
    </xf>
    <xf numFmtId="208" fontId="44" fillId="0" borderId="0" xfId="0" applyNumberFormat="1" applyFont="1" applyBorder="1" applyAlignment="1">
      <alignment horizontal="center" vertical="top"/>
    </xf>
    <xf numFmtId="208" fontId="44" fillId="0" borderId="0" xfId="0" applyNumberFormat="1" applyFont="1" applyAlignment="1">
      <alignment horizontal="center" vertical="top"/>
    </xf>
    <xf numFmtId="4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vertical="center"/>
    </xf>
    <xf numFmtId="2" fontId="16" fillId="0" borderId="0" xfId="0" applyNumberFormat="1" applyFont="1" applyBorder="1" applyAlignment="1">
      <alignment horizontal="center" vertical="top"/>
    </xf>
    <xf numFmtId="197" fontId="43" fillId="0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Alignment="1">
      <alignment vertical="top"/>
    </xf>
    <xf numFmtId="4" fontId="16" fillId="0" borderId="0" xfId="0" applyNumberFormat="1" applyFont="1" applyBorder="1" applyAlignment="1">
      <alignment horizontal="center" vertical="top"/>
    </xf>
    <xf numFmtId="2" fontId="47" fillId="0" borderId="0" xfId="0" applyNumberFormat="1" applyFont="1" applyBorder="1" applyAlignment="1">
      <alignment horizontal="center" vertical="top"/>
    </xf>
    <xf numFmtId="197" fontId="45" fillId="3" borderId="0" xfId="0" applyNumberFormat="1" applyFont="1" applyFill="1" applyBorder="1" applyAlignment="1">
      <alignment horizontal="center" vertical="center" wrapText="1"/>
    </xf>
    <xf numFmtId="197" fontId="48" fillId="0" borderId="0" xfId="0" applyNumberFormat="1" applyFont="1" applyFill="1" applyBorder="1" applyAlignment="1">
      <alignment horizontal="center" vertical="center" wrapText="1"/>
    </xf>
    <xf numFmtId="4" fontId="48" fillId="0" borderId="0" xfId="0" applyNumberFormat="1" applyFont="1" applyBorder="1" applyAlignment="1">
      <alignment horizontal="center" vertical="top"/>
    </xf>
    <xf numFmtId="4" fontId="16" fillId="0" borderId="0" xfId="0" applyNumberFormat="1" applyFont="1" applyAlignment="1">
      <alignment vertical="top"/>
    </xf>
    <xf numFmtId="4" fontId="48" fillId="0" borderId="0" xfId="0" applyNumberFormat="1" applyFont="1" applyAlignment="1">
      <alignment vertical="top"/>
    </xf>
    <xf numFmtId="4" fontId="48" fillId="0" borderId="0" xfId="0" applyNumberFormat="1" applyFont="1" applyBorder="1" applyAlignment="1">
      <alignment vertical="top"/>
    </xf>
    <xf numFmtId="0" fontId="44" fillId="0" borderId="0" xfId="0" applyFont="1" applyBorder="1" applyAlignment="1">
      <alignment vertical="top"/>
    </xf>
    <xf numFmtId="4" fontId="44" fillId="0" borderId="0" xfId="0" applyNumberFormat="1" applyFont="1" applyBorder="1" applyAlignment="1">
      <alignment horizontal="center" vertical="top"/>
    </xf>
    <xf numFmtId="4" fontId="44" fillId="0" borderId="0" xfId="0" applyNumberFormat="1" applyFont="1" applyBorder="1" applyAlignment="1">
      <alignment vertical="top"/>
    </xf>
    <xf numFmtId="196" fontId="44" fillId="0" borderId="0" xfId="0" applyNumberFormat="1" applyFont="1" applyBorder="1" applyAlignment="1">
      <alignment horizontal="center" vertical="top"/>
    </xf>
    <xf numFmtId="4" fontId="44" fillId="6" borderId="0" xfId="0" applyNumberFormat="1" applyFont="1" applyFill="1" applyBorder="1" applyAlignment="1">
      <alignment horizontal="center" vertical="top"/>
    </xf>
    <xf numFmtId="0" fontId="44" fillId="6" borderId="0" xfId="0" applyFont="1" applyFill="1" applyBorder="1" applyAlignment="1">
      <alignment vertical="top"/>
    </xf>
    <xf numFmtId="4" fontId="44" fillId="7" borderId="0" xfId="0" applyNumberFormat="1" applyFont="1" applyFill="1" applyBorder="1" applyAlignment="1">
      <alignment horizontal="center" vertical="top"/>
    </xf>
    <xf numFmtId="4" fontId="16" fillId="0" borderId="0" xfId="0" applyNumberFormat="1" applyFont="1" applyFill="1" applyAlignment="1">
      <alignment vertical="center"/>
    </xf>
    <xf numFmtId="4" fontId="16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197" fontId="44" fillId="0" borderId="0" xfId="2" applyNumberFormat="1" applyFont="1" applyFill="1" applyBorder="1" applyAlignment="1">
      <alignment horizontal="center" vertical="center" wrapText="1"/>
    </xf>
    <xf numFmtId="197" fontId="44" fillId="0" borderId="0" xfId="2" applyNumberFormat="1" applyFont="1" applyFill="1" applyBorder="1" applyAlignment="1" applyProtection="1">
      <alignment horizontal="center" vertical="center" wrapText="1"/>
      <protection locked="0"/>
    </xf>
    <xf numFmtId="197" fontId="44" fillId="0" borderId="0" xfId="0" applyNumberFormat="1" applyFont="1" applyFill="1" applyBorder="1" applyAlignment="1">
      <alignment horizontal="center" vertical="center" wrapText="1"/>
    </xf>
    <xf numFmtId="4" fontId="49" fillId="0" borderId="0" xfId="0" applyNumberFormat="1" applyFont="1" applyFill="1"/>
    <xf numFmtId="4" fontId="16" fillId="0" borderId="0" xfId="0" applyNumberFormat="1" applyFont="1" applyFill="1"/>
    <xf numFmtId="0" fontId="50" fillId="0" borderId="0" xfId="0" applyFont="1" applyFill="1" applyBorder="1" applyAlignment="1">
      <alignment horizontal="center" vertical="center"/>
    </xf>
    <xf numFmtId="0" fontId="44" fillId="0" borderId="0" xfId="0" applyFont="1" applyFill="1"/>
    <xf numFmtId="1" fontId="47" fillId="0" borderId="0" xfId="0" applyNumberFormat="1" applyFont="1" applyFill="1" applyBorder="1" applyAlignment="1">
      <alignment horizontal="center" vertical="center" wrapText="1"/>
    </xf>
    <xf numFmtId="4" fontId="43" fillId="0" borderId="0" xfId="1" applyNumberFormat="1" applyFont="1" applyFill="1" applyBorder="1" applyAlignment="1">
      <alignment horizontal="center" vertical="center" wrapText="1"/>
    </xf>
    <xf numFmtId="0" fontId="51" fillId="0" borderId="0" xfId="0" applyFont="1" applyFill="1"/>
    <xf numFmtId="0" fontId="51" fillId="0" borderId="0" xfId="0" applyFont="1" applyFill="1" applyAlignment="1">
      <alignment horizontal="center" vertical="center"/>
    </xf>
    <xf numFmtId="0" fontId="51" fillId="0" borderId="0" xfId="0" applyFont="1" applyFill="1" applyBorder="1" applyAlignment="1"/>
    <xf numFmtId="4" fontId="2" fillId="2" borderId="4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vertical="center" wrapText="1"/>
    </xf>
    <xf numFmtId="4" fontId="10" fillId="7" borderId="1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2" fillId="8" borderId="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45"/>
  <sheetViews>
    <sheetView tabSelected="1" view="pageBreakPreview" topLeftCell="A88" zoomScale="75" zoomScaleNormal="78" zoomScaleSheetLayoutView="98" workbookViewId="0">
      <selection activeCell="F28" sqref="F28"/>
    </sheetView>
  </sheetViews>
  <sheetFormatPr defaultRowHeight="18.75" x14ac:dyDescent="0.3"/>
  <cols>
    <col min="1" max="1" width="5.85546875" style="1" customWidth="1"/>
    <col min="2" max="2" width="56.5703125" style="1" customWidth="1"/>
    <col min="3" max="3" width="11.140625" style="2" customWidth="1"/>
    <col min="4" max="4" width="9" style="1" customWidth="1"/>
    <col min="5" max="5" width="16.42578125" style="3" customWidth="1"/>
    <col min="6" max="6" width="16.5703125" style="1" customWidth="1"/>
    <col min="7" max="7" width="18.5703125" style="1" customWidth="1"/>
    <col min="8" max="8" width="18.85546875" style="1" bestFit="1" customWidth="1"/>
    <col min="9" max="9" width="17.28515625" style="1" bestFit="1" customWidth="1"/>
    <col min="10" max="10" width="18.28515625" style="1" customWidth="1"/>
    <col min="11" max="11" width="17.28515625" style="1" bestFit="1" customWidth="1"/>
    <col min="12" max="12" width="19.5703125" style="8" customWidth="1"/>
    <col min="13" max="13" width="18" style="532" customWidth="1"/>
    <col min="14" max="14" width="15.7109375" style="532" bestFit="1" customWidth="1"/>
    <col min="15" max="15" width="12.28515625" style="532" customWidth="1"/>
    <col min="16" max="17" width="9.140625" style="532"/>
    <col min="18" max="18" width="15.5703125" style="532" customWidth="1"/>
    <col min="19" max="23" width="9.140625" style="532"/>
    <col min="24" max="16384" width="9.140625" style="6"/>
  </cols>
  <sheetData>
    <row r="1" spans="1:23" ht="17.25" customHeight="1" x14ac:dyDescent="0.3">
      <c r="J1" s="421" t="s">
        <v>181</v>
      </c>
      <c r="K1" s="4"/>
      <c r="L1" s="5"/>
    </row>
    <row r="2" spans="1:23" ht="18" customHeight="1" x14ac:dyDescent="0.3">
      <c r="H2" s="4"/>
      <c r="J2" s="421" t="s">
        <v>0</v>
      </c>
      <c r="K2" s="4"/>
      <c r="L2" s="5"/>
    </row>
    <row r="3" spans="1:23" ht="20.25" x14ac:dyDescent="0.3">
      <c r="H3" s="4"/>
      <c r="J3" s="421" t="s">
        <v>1</v>
      </c>
      <c r="K3" s="4"/>
      <c r="L3" s="5"/>
    </row>
    <row r="4" spans="1:23" ht="15.75" customHeight="1" x14ac:dyDescent="0.3">
      <c r="J4" s="423" t="s">
        <v>285</v>
      </c>
      <c r="K4" s="422" t="s">
        <v>330</v>
      </c>
    </row>
    <row r="5" spans="1:23" ht="17.25" customHeight="1" x14ac:dyDescent="0.3">
      <c r="A5" s="653" t="s">
        <v>2</v>
      </c>
      <c r="B5" s="653"/>
      <c r="C5" s="653"/>
      <c r="D5" s="653"/>
      <c r="E5" s="653"/>
      <c r="F5" s="653"/>
      <c r="G5" s="653"/>
      <c r="H5" s="653"/>
      <c r="I5" s="653"/>
      <c r="J5" s="653"/>
      <c r="K5" s="653"/>
      <c r="L5" s="653"/>
    </row>
    <row r="6" spans="1:23" ht="18" customHeight="1" x14ac:dyDescent="0.3">
      <c r="A6" s="654" t="s">
        <v>3</v>
      </c>
      <c r="B6" s="654"/>
      <c r="C6" s="654"/>
      <c r="D6" s="654"/>
      <c r="E6" s="654"/>
      <c r="F6" s="654"/>
      <c r="G6" s="654"/>
      <c r="H6" s="654"/>
      <c r="I6" s="654"/>
      <c r="J6" s="654"/>
      <c r="K6" s="654"/>
      <c r="L6" s="654"/>
    </row>
    <row r="7" spans="1:23" ht="18" customHeight="1" x14ac:dyDescent="0.3">
      <c r="A7" s="654" t="s">
        <v>4</v>
      </c>
      <c r="B7" s="654"/>
      <c r="C7" s="654"/>
      <c r="D7" s="654"/>
      <c r="E7" s="654"/>
      <c r="F7" s="654"/>
      <c r="G7" s="654"/>
      <c r="H7" s="654"/>
      <c r="I7" s="654"/>
      <c r="J7" s="654"/>
      <c r="K7" s="654"/>
      <c r="L7" s="654"/>
    </row>
    <row r="8" spans="1:23" ht="12.75" customHeight="1" x14ac:dyDescent="0.3">
      <c r="L8" s="2" t="s">
        <v>5</v>
      </c>
    </row>
    <row r="9" spans="1:23" x14ac:dyDescent="0.3">
      <c r="A9" s="650" t="s">
        <v>6</v>
      </c>
      <c r="B9" s="650" t="s">
        <v>7</v>
      </c>
      <c r="C9" s="650" t="s">
        <v>8</v>
      </c>
      <c r="D9" s="650" t="s">
        <v>9</v>
      </c>
      <c r="E9" s="650" t="s">
        <v>10</v>
      </c>
      <c r="F9" s="657" t="s">
        <v>11</v>
      </c>
      <c r="G9" s="650" t="s">
        <v>12</v>
      </c>
      <c r="H9" s="647" t="s">
        <v>13</v>
      </c>
      <c r="I9" s="648"/>
      <c r="J9" s="648"/>
      <c r="K9" s="649"/>
      <c r="L9" s="650" t="s">
        <v>14</v>
      </c>
      <c r="N9" s="532" t="s">
        <v>286</v>
      </c>
      <c r="O9" s="532" t="s">
        <v>287</v>
      </c>
    </row>
    <row r="10" spans="1:23" x14ac:dyDescent="0.3">
      <c r="A10" s="651"/>
      <c r="B10" s="651"/>
      <c r="C10" s="655"/>
      <c r="D10" s="651"/>
      <c r="E10" s="651"/>
      <c r="F10" s="658"/>
      <c r="G10" s="651"/>
      <c r="H10" s="650" t="s">
        <v>15</v>
      </c>
      <c r="I10" s="650" t="s">
        <v>16</v>
      </c>
      <c r="J10" s="650" t="s">
        <v>17</v>
      </c>
      <c r="K10" s="650" t="s">
        <v>18</v>
      </c>
      <c r="L10" s="651"/>
    </row>
    <row r="11" spans="1:23" ht="16.5" customHeight="1" x14ac:dyDescent="0.3">
      <c r="A11" s="652"/>
      <c r="B11" s="652"/>
      <c r="C11" s="656"/>
      <c r="D11" s="652"/>
      <c r="E11" s="652"/>
      <c r="F11" s="659"/>
      <c r="G11" s="652"/>
      <c r="H11" s="652"/>
      <c r="I11" s="652"/>
      <c r="J11" s="652"/>
      <c r="K11" s="652"/>
      <c r="L11" s="652"/>
    </row>
    <row r="12" spans="1:23" s="13" customFormat="1" ht="11.25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534"/>
      <c r="N12" s="534"/>
      <c r="O12" s="534"/>
      <c r="P12" s="534"/>
      <c r="Q12" s="534"/>
      <c r="R12" s="534"/>
      <c r="S12" s="534"/>
      <c r="T12" s="534"/>
      <c r="U12" s="534"/>
      <c r="V12" s="534"/>
      <c r="W12" s="534"/>
    </row>
    <row r="13" spans="1:23" s="13" customFormat="1" ht="20.25" customHeight="1" x14ac:dyDescent="0.2">
      <c r="A13" s="638" t="s">
        <v>180</v>
      </c>
      <c r="B13" s="639"/>
      <c r="C13" s="639"/>
      <c r="D13" s="639"/>
      <c r="E13" s="639"/>
      <c r="F13" s="639"/>
      <c r="G13" s="639"/>
      <c r="H13" s="639"/>
      <c r="I13" s="639"/>
      <c r="J13" s="639"/>
      <c r="K13" s="639"/>
      <c r="L13" s="640"/>
      <c r="M13" s="534"/>
      <c r="N13" s="534"/>
      <c r="O13" s="534"/>
      <c r="P13" s="534"/>
      <c r="Q13" s="534"/>
      <c r="R13" s="534"/>
      <c r="S13" s="534"/>
      <c r="T13" s="534"/>
      <c r="U13" s="534"/>
      <c r="V13" s="534"/>
      <c r="W13" s="534"/>
    </row>
    <row r="14" spans="1:23" s="14" customFormat="1" x14ac:dyDescent="0.2">
      <c r="A14" s="641" t="s">
        <v>20</v>
      </c>
      <c r="B14" s="642"/>
      <c r="C14" s="642"/>
      <c r="D14" s="642"/>
      <c r="E14" s="642"/>
      <c r="F14" s="642"/>
      <c r="G14" s="642"/>
      <c r="H14" s="642"/>
      <c r="I14" s="642"/>
      <c r="J14" s="642"/>
      <c r="K14" s="642"/>
      <c r="L14" s="643"/>
      <c r="M14" s="573"/>
      <c r="N14" s="573"/>
      <c r="O14" s="573"/>
      <c r="P14" s="573"/>
      <c r="Q14" s="573"/>
      <c r="R14" s="573"/>
      <c r="S14" s="573"/>
      <c r="T14" s="573"/>
      <c r="U14" s="573"/>
      <c r="V14" s="573"/>
      <c r="W14" s="573"/>
    </row>
    <row r="15" spans="1:23" s="21" customFormat="1" ht="28.5" customHeight="1" x14ac:dyDescent="0.2">
      <c r="A15" s="417">
        <v>1</v>
      </c>
      <c r="B15" s="246" t="s">
        <v>21</v>
      </c>
      <c r="C15" s="15" t="s">
        <v>22</v>
      </c>
      <c r="D15" s="16">
        <v>3122</v>
      </c>
      <c r="E15" s="250">
        <v>1250000</v>
      </c>
      <c r="F15" s="524"/>
      <c r="G15" s="431">
        <f>SUM(G16:G18)</f>
        <v>200000</v>
      </c>
      <c r="H15" s="56">
        <f>SUM(H16:H18)</f>
        <v>200000</v>
      </c>
      <c r="I15" s="56">
        <f>SUM(I16:I18)</f>
        <v>0</v>
      </c>
      <c r="J15" s="56">
        <f>SUM(J16:J18)</f>
        <v>0</v>
      </c>
      <c r="K15" s="56">
        <f>SUM(K16:K18)</f>
        <v>0</v>
      </c>
      <c r="L15" s="20"/>
      <c r="M15" s="574">
        <v>1000000</v>
      </c>
      <c r="N15" s="555">
        <v>800</v>
      </c>
      <c r="O15" s="555"/>
      <c r="P15" s="555"/>
      <c r="Q15" s="555"/>
      <c r="R15" s="575">
        <v>-392600</v>
      </c>
      <c r="S15" s="555"/>
      <c r="T15" s="555"/>
      <c r="U15" s="555"/>
      <c r="V15" s="555"/>
      <c r="W15" s="555"/>
    </row>
    <row r="16" spans="1:23" s="21" customFormat="1" ht="15.95" customHeight="1" x14ac:dyDescent="0.2">
      <c r="A16" s="10"/>
      <c r="B16" s="247" t="s">
        <v>23</v>
      </c>
      <c r="C16" s="22"/>
      <c r="D16" s="23"/>
      <c r="E16" s="24"/>
      <c r="F16" s="25"/>
      <c r="G16" s="525">
        <f>SUM(H16:K16)</f>
        <v>10000</v>
      </c>
      <c r="H16" s="41">
        <v>10000</v>
      </c>
      <c r="I16" s="41"/>
      <c r="J16" s="41"/>
      <c r="K16" s="41"/>
      <c r="L16" s="26"/>
      <c r="M16" s="576"/>
      <c r="N16" s="555"/>
      <c r="O16" s="555"/>
      <c r="P16" s="555"/>
      <c r="Q16" s="555"/>
      <c r="R16" s="555"/>
      <c r="S16" s="555"/>
      <c r="T16" s="555"/>
      <c r="U16" s="555"/>
      <c r="V16" s="555"/>
      <c r="W16" s="555"/>
    </row>
    <row r="17" spans="1:23" s="21" customFormat="1" ht="15.95" customHeight="1" x14ac:dyDescent="0.2">
      <c r="A17" s="10"/>
      <c r="B17" s="247" t="s">
        <v>24</v>
      </c>
      <c r="C17" s="22"/>
      <c r="D17" s="23"/>
      <c r="E17" s="24"/>
      <c r="F17" s="25"/>
      <c r="G17" s="525">
        <f>SUM(H17:K17)</f>
        <v>190000</v>
      </c>
      <c r="H17" s="41">
        <v>190000</v>
      </c>
      <c r="I17" s="41"/>
      <c r="J17" s="41"/>
      <c r="K17" s="41"/>
      <c r="L17" s="26" t="s">
        <v>25</v>
      </c>
      <c r="M17" s="576"/>
      <c r="N17" s="555"/>
      <c r="O17" s="555"/>
      <c r="P17" s="555"/>
      <c r="Q17" s="555"/>
      <c r="R17" s="555"/>
      <c r="S17" s="555"/>
      <c r="T17" s="555"/>
      <c r="U17" s="555"/>
      <c r="V17" s="555"/>
      <c r="W17" s="555"/>
    </row>
    <row r="18" spans="1:23" s="21" customFormat="1" ht="15.95" customHeight="1" x14ac:dyDescent="0.2">
      <c r="A18" s="11"/>
      <c r="B18" s="248" t="s">
        <v>26</v>
      </c>
      <c r="C18" s="27"/>
      <c r="D18" s="23"/>
      <c r="E18" s="28"/>
      <c r="F18" s="25"/>
      <c r="G18" s="525">
        <f>SUM(H18:K18)</f>
        <v>0</v>
      </c>
      <c r="H18" s="41"/>
      <c r="I18" s="41"/>
      <c r="J18" s="41"/>
      <c r="K18" s="41"/>
      <c r="L18" s="26" t="s">
        <v>27</v>
      </c>
      <c r="M18" s="576"/>
      <c r="N18" s="555"/>
      <c r="O18" s="555"/>
      <c r="P18" s="555"/>
      <c r="Q18" s="555"/>
      <c r="R18" s="555"/>
      <c r="S18" s="555"/>
      <c r="T18" s="555"/>
      <c r="U18" s="555"/>
      <c r="V18" s="555"/>
      <c r="W18" s="555"/>
    </row>
    <row r="19" spans="1:23" s="21" customFormat="1" x14ac:dyDescent="0.2">
      <c r="A19" s="216"/>
      <c r="B19" s="222" t="s">
        <v>28</v>
      </c>
      <c r="C19" s="216"/>
      <c r="D19" s="216"/>
      <c r="E19" s="218"/>
      <c r="F19" s="218"/>
      <c r="G19" s="223">
        <f>G15</f>
        <v>200000</v>
      </c>
      <c r="H19" s="223">
        <f>H15</f>
        <v>200000</v>
      </c>
      <c r="I19" s="223">
        <f>I15</f>
        <v>0</v>
      </c>
      <c r="J19" s="223">
        <f>J15</f>
        <v>0</v>
      </c>
      <c r="K19" s="223">
        <f>K15</f>
        <v>0</v>
      </c>
      <c r="L19" s="224"/>
      <c r="M19" s="576"/>
      <c r="N19" s="555"/>
      <c r="O19" s="555"/>
      <c r="P19" s="555"/>
      <c r="Q19" s="555"/>
      <c r="R19" s="555"/>
      <c r="S19" s="555"/>
      <c r="T19" s="555"/>
      <c r="U19" s="555"/>
      <c r="V19" s="555"/>
      <c r="W19" s="555"/>
    </row>
    <row r="20" spans="1:23" s="14" customFormat="1" x14ac:dyDescent="0.2">
      <c r="A20" s="9"/>
      <c r="B20" s="139" t="s">
        <v>29</v>
      </c>
      <c r="C20" s="9"/>
      <c r="D20" s="9"/>
      <c r="E20" s="30"/>
      <c r="F20" s="30"/>
      <c r="G20" s="269">
        <f>G18</f>
        <v>0</v>
      </c>
      <c r="H20" s="31">
        <f>H18</f>
        <v>0</v>
      </c>
      <c r="I20" s="31">
        <f>I18</f>
        <v>0</v>
      </c>
      <c r="J20" s="31">
        <f>J18</f>
        <v>0</v>
      </c>
      <c r="K20" s="31">
        <f>K18</f>
        <v>0</v>
      </c>
      <c r="L20" s="32"/>
      <c r="M20" s="577"/>
      <c r="N20" s="573"/>
      <c r="O20" s="573"/>
      <c r="P20" s="573"/>
      <c r="Q20" s="573"/>
      <c r="R20" s="573"/>
      <c r="S20" s="573"/>
      <c r="T20" s="573"/>
      <c r="U20" s="573"/>
      <c r="V20" s="573"/>
      <c r="W20" s="573"/>
    </row>
    <row r="21" spans="1:23" s="21" customFormat="1" x14ac:dyDescent="0.2">
      <c r="A21" s="641" t="s">
        <v>30</v>
      </c>
      <c r="B21" s="644"/>
      <c r="C21" s="642"/>
      <c r="D21" s="642"/>
      <c r="E21" s="642"/>
      <c r="F21" s="642"/>
      <c r="G21" s="644"/>
      <c r="H21" s="642"/>
      <c r="I21" s="642"/>
      <c r="J21" s="642"/>
      <c r="K21" s="642"/>
      <c r="L21" s="645"/>
      <c r="M21" s="576"/>
      <c r="N21" s="555"/>
      <c r="O21" s="555"/>
      <c r="P21" s="555"/>
      <c r="Q21" s="555"/>
      <c r="R21" s="555"/>
      <c r="S21" s="555"/>
      <c r="T21" s="555"/>
      <c r="U21" s="555"/>
      <c r="V21" s="555"/>
      <c r="W21" s="555"/>
    </row>
    <row r="22" spans="1:23" s="21" customFormat="1" ht="32.25" customHeight="1" x14ac:dyDescent="0.2">
      <c r="A22" s="33">
        <v>1</v>
      </c>
      <c r="B22" s="139" t="s">
        <v>31</v>
      </c>
      <c r="C22" s="35">
        <v>100203</v>
      </c>
      <c r="D22" s="36">
        <v>3132</v>
      </c>
      <c r="E22" s="18">
        <v>55000</v>
      </c>
      <c r="F22" s="130"/>
      <c r="G22" s="121">
        <f>SUM(G23:G25)</f>
        <v>55000</v>
      </c>
      <c r="H22" s="257">
        <f>SUM(H23:H25)</f>
        <v>0</v>
      </c>
      <c r="I22" s="257">
        <f>SUM(I23:I25)</f>
        <v>55000</v>
      </c>
      <c r="J22" s="257">
        <f>SUM(J23:J25)</f>
        <v>0</v>
      </c>
      <c r="K22" s="281">
        <f>SUM(K23:K25)</f>
        <v>0</v>
      </c>
      <c r="L22" s="20"/>
      <c r="M22" s="574">
        <v>55000</v>
      </c>
      <c r="N22" s="555"/>
      <c r="O22" s="555"/>
      <c r="P22" s="555"/>
      <c r="Q22" s="555"/>
      <c r="R22" s="555"/>
      <c r="S22" s="555"/>
      <c r="T22" s="555"/>
      <c r="U22" s="555"/>
      <c r="V22" s="555"/>
      <c r="W22" s="555"/>
    </row>
    <row r="23" spans="1:23" s="21" customFormat="1" ht="15.95" customHeight="1" x14ac:dyDescent="0.2">
      <c r="A23" s="37"/>
      <c r="B23" s="43" t="s">
        <v>23</v>
      </c>
      <c r="C23" s="39"/>
      <c r="D23" s="40"/>
      <c r="E23" s="41"/>
      <c r="F23" s="251"/>
      <c r="G23" s="85">
        <f>SUM(H23:K23)</f>
        <v>6000</v>
      </c>
      <c r="H23" s="252"/>
      <c r="I23" s="85">
        <v>6000</v>
      </c>
      <c r="J23" s="41"/>
      <c r="K23" s="251"/>
      <c r="L23" s="26"/>
      <c r="M23" s="576"/>
      <c r="N23" s="555"/>
      <c r="O23" s="555"/>
      <c r="P23" s="555"/>
      <c r="Q23" s="555"/>
      <c r="R23" s="555"/>
      <c r="S23" s="555"/>
      <c r="T23" s="555"/>
      <c r="U23" s="555"/>
      <c r="V23" s="555"/>
      <c r="W23" s="555"/>
    </row>
    <row r="24" spans="1:23" s="44" customFormat="1" ht="15.95" customHeight="1" x14ac:dyDescent="0.3">
      <c r="A24" s="42"/>
      <c r="B24" s="43" t="s">
        <v>32</v>
      </c>
      <c r="C24" s="253"/>
      <c r="D24" s="418"/>
      <c r="E24" s="41"/>
      <c r="F24" s="251"/>
      <c r="G24" s="85">
        <f>SUM(H24:K24)</f>
        <v>48000</v>
      </c>
      <c r="H24" s="252"/>
      <c r="I24" s="41">
        <v>48000</v>
      </c>
      <c r="J24" s="41"/>
      <c r="K24" s="251"/>
      <c r="L24" s="26" t="s">
        <v>25</v>
      </c>
      <c r="M24" s="578"/>
      <c r="N24" s="547"/>
      <c r="O24" s="547"/>
      <c r="P24" s="547"/>
      <c r="Q24" s="547"/>
      <c r="R24" s="547"/>
      <c r="S24" s="547"/>
      <c r="T24" s="547"/>
      <c r="U24" s="547"/>
      <c r="V24" s="547"/>
      <c r="W24" s="547"/>
    </row>
    <row r="25" spans="1:23" s="44" customFormat="1" ht="15.95" customHeight="1" x14ac:dyDescent="0.3">
      <c r="A25" s="45"/>
      <c r="B25" s="46" t="s">
        <v>26</v>
      </c>
      <c r="C25" s="254"/>
      <c r="D25" s="419"/>
      <c r="E25" s="123"/>
      <c r="F25" s="255"/>
      <c r="G25" s="85">
        <f>SUM(H25:K25)</f>
        <v>1000</v>
      </c>
      <c r="H25" s="256"/>
      <c r="I25" s="123">
        <v>1000</v>
      </c>
      <c r="J25" s="123"/>
      <c r="K25" s="255"/>
      <c r="L25" s="47" t="s">
        <v>27</v>
      </c>
      <c r="M25" s="578"/>
      <c r="N25" s="547"/>
      <c r="O25" s="547"/>
      <c r="P25" s="547"/>
      <c r="Q25" s="547"/>
      <c r="R25" s="547"/>
      <c r="S25" s="547"/>
      <c r="T25" s="547"/>
      <c r="U25" s="547"/>
      <c r="V25" s="547"/>
      <c r="W25" s="547"/>
    </row>
    <row r="26" spans="1:23" s="44" customFormat="1" ht="18" customHeight="1" x14ac:dyDescent="0.3">
      <c r="A26" s="634" t="s">
        <v>40</v>
      </c>
      <c r="B26" s="635"/>
      <c r="C26" s="635"/>
      <c r="D26" s="635"/>
      <c r="E26" s="635"/>
      <c r="F26" s="635"/>
      <c r="G26" s="635"/>
      <c r="H26" s="635"/>
      <c r="I26" s="635"/>
      <c r="J26" s="635"/>
      <c r="K26" s="635"/>
      <c r="L26" s="646"/>
      <c r="M26" s="578"/>
      <c r="N26" s="547"/>
      <c r="O26" s="547"/>
      <c r="P26" s="547"/>
      <c r="Q26" s="547"/>
      <c r="R26" s="547"/>
      <c r="S26" s="547"/>
      <c r="T26" s="547"/>
      <c r="U26" s="547"/>
      <c r="V26" s="547"/>
      <c r="W26" s="547"/>
    </row>
    <row r="27" spans="1:23" s="44" customFormat="1" ht="51" customHeight="1" x14ac:dyDescent="0.3">
      <c r="A27" s="60">
        <v>1</v>
      </c>
      <c r="B27" s="478" t="s">
        <v>299</v>
      </c>
      <c r="C27" s="66" t="s">
        <v>84</v>
      </c>
      <c r="D27" s="417">
        <v>3210</v>
      </c>
      <c r="E27" s="70" t="s">
        <v>36</v>
      </c>
      <c r="F27" s="18"/>
      <c r="G27" s="443">
        <v>420000</v>
      </c>
      <c r="H27" s="19">
        <v>0</v>
      </c>
      <c r="I27" s="19">
        <v>0</v>
      </c>
      <c r="J27" s="18">
        <f>G27-K27</f>
        <v>170000</v>
      </c>
      <c r="K27" s="18">
        <v>250000</v>
      </c>
      <c r="L27" s="12" t="s">
        <v>25</v>
      </c>
      <c r="M27" s="579">
        <v>2500000</v>
      </c>
      <c r="N27" s="547">
        <v>2500</v>
      </c>
      <c r="O27" s="547"/>
      <c r="P27" s="547"/>
      <c r="Q27" s="547"/>
      <c r="R27" s="547"/>
      <c r="S27" s="547"/>
      <c r="T27" s="547"/>
      <c r="U27" s="547"/>
      <c r="V27" s="547"/>
      <c r="W27" s="547"/>
    </row>
    <row r="28" spans="1:23" s="44" customFormat="1" ht="59.25" customHeight="1" x14ac:dyDescent="0.3">
      <c r="A28" s="418">
        <v>2</v>
      </c>
      <c r="B28" s="65" t="s">
        <v>300</v>
      </c>
      <c r="C28" s="66" t="s">
        <v>84</v>
      </c>
      <c r="D28" s="417">
        <v>3210</v>
      </c>
      <c r="E28" s="70" t="s">
        <v>36</v>
      </c>
      <c r="F28" s="18"/>
      <c r="G28" s="443">
        <v>580000</v>
      </c>
      <c r="H28" s="18">
        <v>301650</v>
      </c>
      <c r="I28" s="18">
        <v>198350</v>
      </c>
      <c r="J28" s="18">
        <v>80000</v>
      </c>
      <c r="K28" s="19">
        <v>0</v>
      </c>
      <c r="L28" s="12" t="s">
        <v>25</v>
      </c>
      <c r="M28" s="579">
        <v>1000000</v>
      </c>
      <c r="N28" s="547"/>
      <c r="O28" s="547"/>
      <c r="P28" s="547"/>
      <c r="Q28" s="547"/>
      <c r="R28" s="547"/>
      <c r="S28" s="547"/>
      <c r="T28" s="547"/>
      <c r="U28" s="547"/>
      <c r="V28" s="547"/>
      <c r="W28" s="547"/>
    </row>
    <row r="29" spans="1:23" s="48" customFormat="1" ht="21.75" customHeight="1" x14ac:dyDescent="0.3">
      <c r="A29" s="216"/>
      <c r="B29" s="222" t="s">
        <v>28</v>
      </c>
      <c r="C29" s="208"/>
      <c r="D29" s="208"/>
      <c r="E29" s="210"/>
      <c r="F29" s="210"/>
      <c r="G29" s="210">
        <f>G22+G27+G28</f>
        <v>1055000</v>
      </c>
      <c r="H29" s="210">
        <f>H22+H27+H28</f>
        <v>301650</v>
      </c>
      <c r="I29" s="210">
        <f>I22+I27+I28</f>
        <v>253350</v>
      </c>
      <c r="J29" s="210">
        <f>J22+J27+J28</f>
        <v>250000</v>
      </c>
      <c r="K29" s="210">
        <f>K22+K27+K28</f>
        <v>250000</v>
      </c>
      <c r="L29" s="220"/>
      <c r="M29" s="580"/>
      <c r="N29" s="542"/>
      <c r="O29" s="542"/>
      <c r="P29" s="542"/>
      <c r="Q29" s="542"/>
      <c r="R29" s="542"/>
      <c r="S29" s="542"/>
      <c r="T29" s="542"/>
      <c r="U29" s="542"/>
      <c r="V29" s="542"/>
      <c r="W29" s="542"/>
    </row>
    <row r="30" spans="1:23" x14ac:dyDescent="0.3">
      <c r="A30" s="49"/>
      <c r="B30" s="29" t="s">
        <v>29</v>
      </c>
      <c r="C30" s="50"/>
      <c r="D30" s="50"/>
      <c r="E30" s="51"/>
      <c r="F30" s="51"/>
      <c r="G30" s="63">
        <f>G25</f>
        <v>1000</v>
      </c>
      <c r="H30" s="52">
        <f>H25</f>
        <v>0</v>
      </c>
      <c r="I30" s="52">
        <f>I25</f>
        <v>1000</v>
      </c>
      <c r="J30" s="52">
        <f>J25</f>
        <v>0</v>
      </c>
      <c r="K30" s="52">
        <f>K25</f>
        <v>0</v>
      </c>
      <c r="L30" s="53"/>
      <c r="M30" s="581"/>
    </row>
    <row r="31" spans="1:23" s="14" customFormat="1" x14ac:dyDescent="0.2">
      <c r="A31" s="641" t="s">
        <v>33</v>
      </c>
      <c r="B31" s="642"/>
      <c r="C31" s="642"/>
      <c r="D31" s="642"/>
      <c r="E31" s="642"/>
      <c r="F31" s="642"/>
      <c r="G31" s="642"/>
      <c r="H31" s="642"/>
      <c r="I31" s="642"/>
      <c r="J31" s="642"/>
      <c r="K31" s="642"/>
      <c r="L31" s="643"/>
      <c r="M31" s="577"/>
      <c r="N31" s="573"/>
      <c r="O31" s="573"/>
      <c r="P31" s="573"/>
      <c r="Q31" s="573"/>
      <c r="R31" s="573"/>
      <c r="S31" s="573"/>
      <c r="T31" s="573"/>
      <c r="U31" s="573"/>
      <c r="V31" s="573"/>
      <c r="W31" s="573"/>
    </row>
    <row r="32" spans="1:23" s="21" customFormat="1" ht="31.5" x14ac:dyDescent="0.2">
      <c r="A32" s="417">
        <v>1</v>
      </c>
      <c r="B32" s="140" t="s">
        <v>34</v>
      </c>
      <c r="C32" s="15" t="s">
        <v>35</v>
      </c>
      <c r="D32" s="417">
        <v>3132</v>
      </c>
      <c r="E32" s="18">
        <v>1199999</v>
      </c>
      <c r="F32" s="30"/>
      <c r="G32" s="56">
        <f>SUM(G33:G35)</f>
        <v>1199999</v>
      </c>
      <c r="H32" s="56">
        <f>SUM(H33:H35)</f>
        <v>0</v>
      </c>
      <c r="I32" s="56">
        <f>SUM(I33:I35)</f>
        <v>400000</v>
      </c>
      <c r="J32" s="56">
        <f>SUM(J33:J35)</f>
        <v>799999</v>
      </c>
      <c r="K32" s="56">
        <f>SUM(K33:K35)</f>
        <v>0</v>
      </c>
      <c r="L32" s="20"/>
      <c r="M32" s="574">
        <v>1199999</v>
      </c>
      <c r="N32" s="555"/>
      <c r="O32" s="555"/>
      <c r="P32" s="555"/>
      <c r="Q32" s="555"/>
      <c r="R32" s="555"/>
      <c r="S32" s="555"/>
      <c r="T32" s="555"/>
      <c r="U32" s="555"/>
      <c r="V32" s="555"/>
      <c r="W32" s="555"/>
    </row>
    <row r="33" spans="1:23" s="21" customFormat="1" ht="15.95" customHeight="1" x14ac:dyDescent="0.2">
      <c r="A33" s="10"/>
      <c r="B33" s="43" t="s">
        <v>37</v>
      </c>
      <c r="C33" s="22"/>
      <c r="D33" s="10"/>
      <c r="E33" s="24"/>
      <c r="F33" s="24"/>
      <c r="G33" s="41">
        <f>SUM(H33:K33)</f>
        <v>8000</v>
      </c>
      <c r="H33" s="41"/>
      <c r="I33" s="41">
        <v>8000</v>
      </c>
      <c r="J33" s="41"/>
      <c r="K33" s="41"/>
      <c r="L33" s="26"/>
      <c r="M33" s="576"/>
      <c r="N33" s="555"/>
      <c r="O33" s="555"/>
      <c r="P33" s="555"/>
      <c r="Q33" s="555"/>
      <c r="R33" s="555"/>
      <c r="S33" s="555"/>
      <c r="T33" s="555"/>
      <c r="U33" s="555"/>
      <c r="V33" s="555"/>
      <c r="W33" s="555"/>
    </row>
    <row r="34" spans="1:23" s="21" customFormat="1" ht="15.95" customHeight="1" x14ac:dyDescent="0.2">
      <c r="A34" s="10"/>
      <c r="B34" s="43" t="s">
        <v>32</v>
      </c>
      <c r="C34" s="22"/>
      <c r="D34" s="10"/>
      <c r="E34" s="24"/>
      <c r="F34" s="24"/>
      <c r="G34" s="41">
        <f>SUM(H34:K34)</f>
        <v>1172999</v>
      </c>
      <c r="H34" s="41"/>
      <c r="I34" s="41">
        <v>385700</v>
      </c>
      <c r="J34" s="41">
        <v>787299</v>
      </c>
      <c r="K34" s="41"/>
      <c r="L34" s="26" t="s">
        <v>245</v>
      </c>
      <c r="M34" s="576"/>
      <c r="N34" s="555"/>
      <c r="O34" s="555"/>
      <c r="P34" s="555"/>
      <c r="Q34" s="555"/>
      <c r="R34" s="555"/>
      <c r="S34" s="555"/>
      <c r="T34" s="555"/>
      <c r="U34" s="555"/>
      <c r="V34" s="555"/>
      <c r="W34" s="555"/>
    </row>
    <row r="35" spans="1:23" s="21" customFormat="1" ht="15.95" customHeight="1" x14ac:dyDescent="0.2">
      <c r="A35" s="10"/>
      <c r="B35" s="46" t="s">
        <v>26</v>
      </c>
      <c r="C35" s="22"/>
      <c r="D35" s="10"/>
      <c r="E35" s="24"/>
      <c r="F35" s="24"/>
      <c r="G35" s="41">
        <f>SUM(H35:K35)</f>
        <v>19000</v>
      </c>
      <c r="H35" s="41"/>
      <c r="I35" s="41">
        <v>6300</v>
      </c>
      <c r="J35" s="41">
        <v>12700</v>
      </c>
      <c r="K35" s="41"/>
      <c r="L35" s="47" t="s">
        <v>27</v>
      </c>
      <c r="M35" s="576"/>
      <c r="N35" s="555"/>
      <c r="O35" s="555"/>
      <c r="P35" s="555"/>
      <c r="Q35" s="555"/>
      <c r="R35" s="555"/>
      <c r="S35" s="555"/>
      <c r="T35" s="555"/>
      <c r="U35" s="555"/>
      <c r="V35" s="555"/>
      <c r="W35" s="555"/>
    </row>
    <row r="36" spans="1:23" s="14" customFormat="1" ht="46.5" customHeight="1" x14ac:dyDescent="0.2">
      <c r="A36" s="417">
        <v>2</v>
      </c>
      <c r="B36" s="140" t="s">
        <v>38</v>
      </c>
      <c r="C36" s="15" t="s">
        <v>35</v>
      </c>
      <c r="D36" s="417">
        <v>3132</v>
      </c>
      <c r="E36" s="18">
        <v>900000</v>
      </c>
      <c r="F36" s="30"/>
      <c r="G36" s="56">
        <f>SUM(G37:G39)</f>
        <v>900000</v>
      </c>
      <c r="H36" s="56">
        <f>SUM(H37:H39)</f>
        <v>0</v>
      </c>
      <c r="I36" s="56">
        <f>SUM(I37:I39)</f>
        <v>300000</v>
      </c>
      <c r="J36" s="56">
        <f>SUM(J37:J39)</f>
        <v>600000</v>
      </c>
      <c r="K36" s="56">
        <f>SUM(K37:K39)</f>
        <v>0</v>
      </c>
      <c r="L36" s="20"/>
      <c r="M36" s="582">
        <v>900000</v>
      </c>
      <c r="N36" s="573"/>
      <c r="O36" s="573"/>
      <c r="P36" s="573"/>
      <c r="Q36" s="573"/>
      <c r="R36" s="573"/>
      <c r="S36" s="573"/>
      <c r="T36" s="573"/>
      <c r="U36" s="573"/>
      <c r="V36" s="573"/>
      <c r="W36" s="573"/>
    </row>
    <row r="37" spans="1:23" s="14" customFormat="1" ht="15.95" customHeight="1" x14ac:dyDescent="0.2">
      <c r="A37" s="10"/>
      <c r="B37" s="43" t="s">
        <v>37</v>
      </c>
      <c r="C37" s="22"/>
      <c r="D37" s="10" t="s">
        <v>39</v>
      </c>
      <c r="E37" s="24"/>
      <c r="F37" s="24"/>
      <c r="G37" s="41">
        <f>SUM(H37:K37)</f>
        <v>8000</v>
      </c>
      <c r="H37" s="41"/>
      <c r="I37" s="41">
        <v>8000</v>
      </c>
      <c r="J37" s="41"/>
      <c r="K37" s="41"/>
      <c r="L37" s="26"/>
      <c r="M37" s="577"/>
      <c r="N37" s="573"/>
      <c r="O37" s="573"/>
      <c r="P37" s="573"/>
      <c r="Q37" s="573"/>
      <c r="R37" s="573"/>
      <c r="S37" s="573"/>
      <c r="T37" s="573"/>
      <c r="U37" s="573"/>
      <c r="V37" s="573"/>
      <c r="W37" s="573"/>
    </row>
    <row r="38" spans="1:23" s="14" customFormat="1" ht="15.95" customHeight="1" x14ac:dyDescent="0.2">
      <c r="A38" s="10"/>
      <c r="B38" s="43" t="s">
        <v>32</v>
      </c>
      <c r="C38" s="22"/>
      <c r="D38" s="10"/>
      <c r="E38" s="24"/>
      <c r="F38" s="24"/>
      <c r="G38" s="41">
        <f>SUM(H38:K38)</f>
        <v>878000</v>
      </c>
      <c r="H38" s="41"/>
      <c r="I38" s="41">
        <v>287400</v>
      </c>
      <c r="J38" s="41">
        <v>590600</v>
      </c>
      <c r="K38" s="41"/>
      <c r="L38" s="26" t="s">
        <v>245</v>
      </c>
      <c r="M38" s="577"/>
      <c r="N38" s="573"/>
      <c r="O38" s="573"/>
      <c r="P38" s="573"/>
      <c r="Q38" s="573"/>
      <c r="R38" s="573"/>
      <c r="S38" s="573"/>
      <c r="T38" s="573"/>
      <c r="U38" s="573"/>
      <c r="V38" s="573"/>
      <c r="W38" s="573"/>
    </row>
    <row r="39" spans="1:23" s="14" customFormat="1" ht="15.95" customHeight="1" x14ac:dyDescent="0.2">
      <c r="A39" s="11"/>
      <c r="B39" s="46" t="s">
        <v>26</v>
      </c>
      <c r="C39" s="27"/>
      <c r="D39" s="11"/>
      <c r="E39" s="28"/>
      <c r="F39" s="28" t="s">
        <v>39</v>
      </c>
      <c r="G39" s="123">
        <f>SUM(H39:K39)</f>
        <v>14000</v>
      </c>
      <c r="H39" s="123"/>
      <c r="I39" s="123">
        <v>4600</v>
      </c>
      <c r="J39" s="123">
        <v>9400</v>
      </c>
      <c r="K39" s="123"/>
      <c r="L39" s="47" t="s">
        <v>27</v>
      </c>
      <c r="M39" s="577"/>
      <c r="N39" s="573"/>
      <c r="O39" s="573"/>
      <c r="P39" s="573"/>
      <c r="Q39" s="573"/>
      <c r="R39" s="573"/>
      <c r="S39" s="573"/>
      <c r="T39" s="573"/>
      <c r="U39" s="573"/>
      <c r="V39" s="573"/>
      <c r="W39" s="573"/>
    </row>
    <row r="40" spans="1:23" s="14" customFormat="1" ht="31.5" x14ac:dyDescent="0.2">
      <c r="A40" s="417">
        <v>3</v>
      </c>
      <c r="B40" s="140" t="s">
        <v>236</v>
      </c>
      <c r="C40" s="15" t="s">
        <v>35</v>
      </c>
      <c r="D40" s="417">
        <v>3132</v>
      </c>
      <c r="E40" s="18">
        <v>400000</v>
      </c>
      <c r="F40" s="30"/>
      <c r="G40" s="56">
        <f>SUM(G41:G43)</f>
        <v>400000</v>
      </c>
      <c r="H40" s="56">
        <f>SUM(H41:H43)</f>
        <v>0</v>
      </c>
      <c r="I40" s="56">
        <f>SUM(I41:I43)</f>
        <v>0</v>
      </c>
      <c r="J40" s="56">
        <f>SUM(J41:J43)</f>
        <v>400000</v>
      </c>
      <c r="K40" s="56">
        <f>SUM(K41:K43)</f>
        <v>0</v>
      </c>
      <c r="L40" s="20"/>
      <c r="M40" s="582">
        <v>400000</v>
      </c>
      <c r="N40" s="573"/>
      <c r="O40" s="573"/>
      <c r="P40" s="573"/>
      <c r="Q40" s="573"/>
      <c r="R40" s="573"/>
      <c r="S40" s="573"/>
      <c r="T40" s="573"/>
      <c r="U40" s="573"/>
      <c r="V40" s="573"/>
      <c r="W40" s="573"/>
    </row>
    <row r="41" spans="1:23" s="14" customFormat="1" ht="15.95" customHeight="1" x14ac:dyDescent="0.2">
      <c r="A41" s="10"/>
      <c r="B41" s="43" t="s">
        <v>37</v>
      </c>
      <c r="C41" s="22"/>
      <c r="D41" s="10" t="s">
        <v>39</v>
      </c>
      <c r="E41" s="24"/>
      <c r="F41" s="24"/>
      <c r="G41" s="41">
        <f>SUM(H41:K41)</f>
        <v>1200</v>
      </c>
      <c r="H41" s="41"/>
      <c r="I41" s="41"/>
      <c r="J41" s="41">
        <v>1200</v>
      </c>
      <c r="K41" s="41"/>
      <c r="L41" s="26"/>
      <c r="M41" s="577"/>
      <c r="N41" s="573"/>
      <c r="O41" s="573"/>
      <c r="P41" s="573"/>
      <c r="Q41" s="573"/>
      <c r="R41" s="573"/>
      <c r="S41" s="573"/>
      <c r="T41" s="573"/>
      <c r="U41" s="573"/>
      <c r="V41" s="573"/>
      <c r="W41" s="573"/>
    </row>
    <row r="42" spans="1:23" s="14" customFormat="1" ht="15.95" customHeight="1" x14ac:dyDescent="0.2">
      <c r="A42" s="10"/>
      <c r="B42" s="43" t="s">
        <v>32</v>
      </c>
      <c r="C42" s="22"/>
      <c r="D42" s="10"/>
      <c r="E42" s="24"/>
      <c r="F42" s="24"/>
      <c r="G42" s="41">
        <f>SUM(H42:K42)</f>
        <v>392300</v>
      </c>
      <c r="H42" s="41"/>
      <c r="I42" s="41"/>
      <c r="J42" s="41">
        <v>392300</v>
      </c>
      <c r="K42" s="41"/>
      <c r="L42" s="26" t="s">
        <v>216</v>
      </c>
      <c r="M42" s="577"/>
      <c r="N42" s="573"/>
      <c r="O42" s="573"/>
      <c r="P42" s="573"/>
      <c r="Q42" s="573"/>
      <c r="R42" s="573"/>
      <c r="S42" s="573"/>
      <c r="T42" s="573"/>
      <c r="U42" s="573"/>
      <c r="V42" s="573"/>
      <c r="W42" s="573"/>
    </row>
    <row r="43" spans="1:23" s="14" customFormat="1" ht="15.95" customHeight="1" x14ac:dyDescent="0.2">
      <c r="A43" s="10"/>
      <c r="B43" s="43" t="s">
        <v>26</v>
      </c>
      <c r="C43" s="22"/>
      <c r="D43" s="10"/>
      <c r="E43" s="24"/>
      <c r="F43" s="24" t="s">
        <v>39</v>
      </c>
      <c r="G43" s="41">
        <f>SUM(H43:K43)</f>
        <v>6500</v>
      </c>
      <c r="H43" s="41"/>
      <c r="I43" s="41"/>
      <c r="J43" s="41">
        <v>6500</v>
      </c>
      <c r="K43" s="41"/>
      <c r="L43" s="26" t="s">
        <v>27</v>
      </c>
      <c r="M43" s="577"/>
      <c r="N43" s="573"/>
      <c r="O43" s="573"/>
      <c r="P43" s="573"/>
      <c r="Q43" s="573"/>
      <c r="R43" s="573"/>
      <c r="S43" s="573"/>
      <c r="T43" s="573"/>
      <c r="U43" s="573"/>
      <c r="V43" s="573"/>
      <c r="W43" s="573"/>
    </row>
    <row r="44" spans="1:23" s="14" customFormat="1" x14ac:dyDescent="0.2">
      <c r="A44" s="216"/>
      <c r="B44" s="222" t="s">
        <v>28</v>
      </c>
      <c r="C44" s="217"/>
      <c r="D44" s="216"/>
      <c r="E44" s="218"/>
      <c r="F44" s="218"/>
      <c r="G44" s="210">
        <f>G32+G36+G40</f>
        <v>2499999</v>
      </c>
      <c r="H44" s="210">
        <f>H32+H36+H40</f>
        <v>0</v>
      </c>
      <c r="I44" s="210">
        <f>I32+I36+I40</f>
        <v>700000</v>
      </c>
      <c r="J44" s="210">
        <f>J32+J36+J40</f>
        <v>1799999</v>
      </c>
      <c r="K44" s="210">
        <f>K32+K36+K40</f>
        <v>0</v>
      </c>
      <c r="L44" s="220"/>
      <c r="M44" s="573"/>
      <c r="N44" s="573"/>
      <c r="O44" s="573"/>
      <c r="P44" s="573"/>
      <c r="Q44" s="573"/>
      <c r="R44" s="573"/>
      <c r="S44" s="573"/>
      <c r="T44" s="573"/>
      <c r="U44" s="573"/>
      <c r="V44" s="573"/>
      <c r="W44" s="573"/>
    </row>
    <row r="45" spans="1:23" s="21" customFormat="1" x14ac:dyDescent="0.2">
      <c r="A45" s="49"/>
      <c r="B45" s="61" t="s">
        <v>29</v>
      </c>
      <c r="C45" s="58"/>
      <c r="D45" s="49"/>
      <c r="E45" s="59"/>
      <c r="F45" s="59"/>
      <c r="G45" s="63">
        <f>G35+G39+G43</f>
        <v>39500</v>
      </c>
      <c r="H45" s="52">
        <f>H35+H39+H43</f>
        <v>0</v>
      </c>
      <c r="I45" s="52">
        <f>I35+I39+I43</f>
        <v>10900</v>
      </c>
      <c r="J45" s="52">
        <f>J35+J39+J43</f>
        <v>28600</v>
      </c>
      <c r="K45" s="52">
        <f>K35+K39+K43</f>
        <v>0</v>
      </c>
      <c r="L45" s="12"/>
      <c r="M45" s="555"/>
      <c r="N45" s="555"/>
      <c r="O45" s="555"/>
      <c r="P45" s="555"/>
      <c r="Q45" s="555"/>
      <c r="R45" s="555"/>
      <c r="S45" s="555"/>
      <c r="T45" s="555"/>
      <c r="U45" s="555"/>
      <c r="V45" s="555"/>
      <c r="W45" s="555"/>
    </row>
    <row r="46" spans="1:23" x14ac:dyDescent="0.3">
      <c r="A46" s="641" t="s">
        <v>168</v>
      </c>
      <c r="B46" s="642"/>
      <c r="C46" s="642"/>
      <c r="D46" s="642"/>
      <c r="E46" s="642"/>
      <c r="F46" s="642"/>
      <c r="G46" s="642"/>
      <c r="H46" s="642"/>
      <c r="I46" s="642"/>
      <c r="J46" s="642"/>
      <c r="K46" s="642"/>
      <c r="L46" s="643"/>
    </row>
    <row r="47" spans="1:23" s="21" customFormat="1" ht="62.25" customHeight="1" x14ac:dyDescent="0.2">
      <c r="A47" s="60">
        <v>1</v>
      </c>
      <c r="B47" s="67" t="s">
        <v>41</v>
      </c>
      <c r="C47" s="68" t="s">
        <v>42</v>
      </c>
      <c r="D47" s="69">
        <v>3132</v>
      </c>
      <c r="E47" s="70">
        <v>20000</v>
      </c>
      <c r="F47" s="70"/>
      <c r="G47" s="17">
        <f>SUM(H47:K47)</f>
        <v>20000</v>
      </c>
      <c r="H47" s="70"/>
      <c r="I47" s="70"/>
      <c r="J47" s="70">
        <v>20000</v>
      </c>
      <c r="K47" s="74"/>
      <c r="L47" s="12" t="s">
        <v>190</v>
      </c>
      <c r="M47" s="574">
        <v>20000</v>
      </c>
      <c r="N47" s="555"/>
      <c r="O47" s="555"/>
      <c r="P47" s="555"/>
      <c r="Q47" s="555"/>
      <c r="R47" s="555"/>
      <c r="S47" s="555"/>
      <c r="T47" s="555"/>
      <c r="U47" s="555"/>
      <c r="V47" s="555"/>
      <c r="W47" s="555"/>
    </row>
    <row r="48" spans="1:23" s="21" customFormat="1" ht="31.5" x14ac:dyDescent="0.2">
      <c r="A48" s="60">
        <v>2</v>
      </c>
      <c r="B48" s="71" t="s">
        <v>43</v>
      </c>
      <c r="C48" s="72">
        <v>100202</v>
      </c>
      <c r="D48" s="73">
        <v>3132</v>
      </c>
      <c r="E48" s="74">
        <v>2800000</v>
      </c>
      <c r="F48" s="77"/>
      <c r="G48" s="144">
        <f>SUM(H48:K48)</f>
        <v>600000</v>
      </c>
      <c r="H48" s="263">
        <v>175000</v>
      </c>
      <c r="I48" s="77">
        <v>150000</v>
      </c>
      <c r="J48" s="77">
        <v>25000</v>
      </c>
      <c r="K48" s="74">
        <v>250000</v>
      </c>
      <c r="L48" s="12" t="s">
        <v>25</v>
      </c>
      <c r="M48" s="574">
        <v>600000</v>
      </c>
      <c r="N48" s="555"/>
      <c r="O48" s="555"/>
      <c r="P48" s="555"/>
      <c r="Q48" s="555"/>
      <c r="R48" s="555"/>
      <c r="S48" s="555"/>
      <c r="T48" s="555"/>
      <c r="U48" s="555"/>
      <c r="V48" s="555"/>
      <c r="W48" s="555"/>
    </row>
    <row r="49" spans="1:23" s="21" customFormat="1" ht="63" x14ac:dyDescent="0.2">
      <c r="A49" s="417">
        <v>3</v>
      </c>
      <c r="B49" s="489" t="s">
        <v>314</v>
      </c>
      <c r="C49" s="417">
        <v>100202</v>
      </c>
      <c r="D49" s="69">
        <v>3132</v>
      </c>
      <c r="E49" s="70"/>
      <c r="F49" s="79"/>
      <c r="G49" s="431">
        <v>15000</v>
      </c>
      <c r="H49" s="95"/>
      <c r="I49" s="79"/>
      <c r="J49" s="79">
        <v>15000</v>
      </c>
      <c r="K49" s="70"/>
      <c r="L49" s="20" t="s">
        <v>307</v>
      </c>
      <c r="M49" s="574"/>
      <c r="N49" s="555"/>
      <c r="O49" s="555"/>
      <c r="P49" s="555"/>
      <c r="Q49" s="555"/>
      <c r="R49" s="555"/>
      <c r="S49" s="555"/>
      <c r="T49" s="555"/>
      <c r="U49" s="555"/>
      <c r="V49" s="555"/>
      <c r="W49" s="555"/>
    </row>
    <row r="50" spans="1:23" s="21" customFormat="1" ht="45.75" customHeight="1" x14ac:dyDescent="0.2">
      <c r="A50" s="417">
        <v>4</v>
      </c>
      <c r="B50" s="489" t="s">
        <v>315</v>
      </c>
      <c r="C50" s="417">
        <v>100202</v>
      </c>
      <c r="D50" s="69">
        <v>3132</v>
      </c>
      <c r="E50" s="70">
        <v>488000</v>
      </c>
      <c r="F50" s="79"/>
      <c r="G50" s="431">
        <v>488000</v>
      </c>
      <c r="H50" s="95"/>
      <c r="I50" s="79"/>
      <c r="J50" s="431">
        <v>463000</v>
      </c>
      <c r="K50" s="70">
        <v>25000</v>
      </c>
      <c r="L50" s="20"/>
      <c r="M50" s="574"/>
      <c r="N50" s="555"/>
      <c r="O50" s="555"/>
      <c r="P50" s="555"/>
      <c r="Q50" s="555"/>
      <c r="R50" s="555"/>
      <c r="S50" s="555"/>
      <c r="T50" s="555"/>
      <c r="U50" s="555"/>
      <c r="V50" s="555"/>
      <c r="W50" s="555"/>
    </row>
    <row r="51" spans="1:23" s="21" customFormat="1" x14ac:dyDescent="0.2">
      <c r="A51" s="418"/>
      <c r="B51" s="43" t="s">
        <v>37</v>
      </c>
      <c r="C51" s="418"/>
      <c r="D51" s="84"/>
      <c r="E51" s="85"/>
      <c r="F51" s="89"/>
      <c r="G51" s="432">
        <v>15000</v>
      </c>
      <c r="H51" s="258"/>
      <c r="I51" s="89"/>
      <c r="J51" s="432">
        <v>15000</v>
      </c>
      <c r="K51" s="85"/>
      <c r="L51" s="26" t="s">
        <v>25</v>
      </c>
      <c r="M51" s="574"/>
      <c r="N51" s="555"/>
      <c r="O51" s="555"/>
      <c r="P51" s="555"/>
      <c r="Q51" s="555"/>
      <c r="R51" s="555"/>
      <c r="S51" s="555"/>
      <c r="T51" s="555"/>
      <c r="U51" s="555"/>
      <c r="V51" s="555"/>
      <c r="W51" s="555"/>
    </row>
    <row r="52" spans="1:23" s="21" customFormat="1" x14ac:dyDescent="0.2">
      <c r="A52" s="419"/>
      <c r="B52" s="46" t="s">
        <v>32</v>
      </c>
      <c r="C52" s="419"/>
      <c r="D52" s="90"/>
      <c r="E52" s="91"/>
      <c r="F52" s="92"/>
      <c r="G52" s="433">
        <v>473000</v>
      </c>
      <c r="H52" s="259"/>
      <c r="I52" s="92"/>
      <c r="J52" s="433">
        <v>473000</v>
      </c>
      <c r="K52" s="91"/>
      <c r="L52" s="47" t="s">
        <v>27</v>
      </c>
      <c r="M52" s="574"/>
      <c r="N52" s="555"/>
      <c r="O52" s="555"/>
      <c r="P52" s="555"/>
      <c r="Q52" s="555"/>
      <c r="R52" s="555"/>
      <c r="S52" s="555"/>
      <c r="T52" s="555"/>
      <c r="U52" s="555"/>
      <c r="V52" s="555"/>
      <c r="W52" s="555"/>
    </row>
    <row r="53" spans="1:23" s="21" customFormat="1" ht="47.25" x14ac:dyDescent="0.2">
      <c r="A53" s="418">
        <v>5</v>
      </c>
      <c r="B53" s="57" t="s">
        <v>44</v>
      </c>
      <c r="C53" s="40">
        <v>100202</v>
      </c>
      <c r="D53" s="504">
        <v>3132</v>
      </c>
      <c r="E53" s="85">
        <v>40000</v>
      </c>
      <c r="F53" s="89"/>
      <c r="G53" s="103">
        <f>SUM(H53:K53)</f>
        <v>40000</v>
      </c>
      <c r="H53" s="258"/>
      <c r="I53" s="89"/>
      <c r="J53" s="89">
        <v>40000</v>
      </c>
      <c r="K53" s="85"/>
      <c r="L53" s="47" t="s">
        <v>190</v>
      </c>
      <c r="M53" s="574">
        <v>40000</v>
      </c>
      <c r="N53" s="555"/>
      <c r="O53" s="555"/>
      <c r="P53" s="555"/>
      <c r="Q53" s="555"/>
      <c r="R53" s="555"/>
      <c r="S53" s="555"/>
      <c r="T53" s="555"/>
      <c r="U53" s="555"/>
      <c r="V53" s="555"/>
      <c r="W53" s="555"/>
    </row>
    <row r="54" spans="1:23" s="21" customFormat="1" ht="31.5" x14ac:dyDescent="0.2">
      <c r="A54" s="33">
        <v>6</v>
      </c>
      <c r="B54" s="67" t="s">
        <v>257</v>
      </c>
      <c r="C54" s="81">
        <v>100203</v>
      </c>
      <c r="D54" s="417">
        <v>3132</v>
      </c>
      <c r="E54" s="70">
        <v>1000000</v>
      </c>
      <c r="F54" s="70"/>
      <c r="G54" s="121">
        <f>SUM(G55:G57)</f>
        <v>250000</v>
      </c>
      <c r="H54" s="121">
        <f>SUM(H55:H57)</f>
        <v>50000</v>
      </c>
      <c r="I54" s="121">
        <f>SUM(I55:I57)</f>
        <v>200000</v>
      </c>
      <c r="J54" s="121">
        <f>SUM(J55:J57)</f>
        <v>0</v>
      </c>
      <c r="K54" s="121">
        <f>SUM(K55:K57)</f>
        <v>0</v>
      </c>
      <c r="L54" s="20"/>
      <c r="M54" s="574">
        <v>250000</v>
      </c>
      <c r="N54" s="555"/>
      <c r="O54" s="555"/>
      <c r="P54" s="555"/>
      <c r="Q54" s="555"/>
      <c r="R54" s="555"/>
      <c r="S54" s="555"/>
      <c r="T54" s="555"/>
      <c r="U54" s="555"/>
      <c r="V54" s="555"/>
      <c r="W54" s="555"/>
    </row>
    <row r="55" spans="1:23" s="21" customFormat="1" x14ac:dyDescent="0.2">
      <c r="A55" s="37"/>
      <c r="B55" s="43" t="s">
        <v>37</v>
      </c>
      <c r="C55" s="83"/>
      <c r="D55" s="418"/>
      <c r="E55" s="85"/>
      <c r="F55" s="85"/>
      <c r="G55" s="85">
        <f>SUM(H55:K55)</f>
        <v>6000</v>
      </c>
      <c r="H55" s="85">
        <v>6000</v>
      </c>
      <c r="I55" s="85"/>
      <c r="J55" s="85"/>
      <c r="K55" s="105"/>
      <c r="L55" s="26"/>
      <c r="M55" s="583"/>
      <c r="N55" s="555"/>
      <c r="O55" s="555"/>
      <c r="P55" s="555"/>
      <c r="Q55" s="555"/>
      <c r="R55" s="555"/>
      <c r="S55" s="555"/>
      <c r="T55" s="555"/>
      <c r="U55" s="555"/>
      <c r="V55" s="555"/>
      <c r="W55" s="555"/>
    </row>
    <row r="56" spans="1:23" s="21" customFormat="1" x14ac:dyDescent="0.2">
      <c r="A56" s="37"/>
      <c r="B56" s="43" t="s">
        <v>32</v>
      </c>
      <c r="C56" s="83"/>
      <c r="D56" s="418"/>
      <c r="E56" s="85"/>
      <c r="F56" s="85"/>
      <c r="G56" s="85">
        <f>SUM(H56:K56)</f>
        <v>239900</v>
      </c>
      <c r="H56" s="85">
        <v>42400</v>
      </c>
      <c r="I56" s="85">
        <v>197500</v>
      </c>
      <c r="J56" s="85"/>
      <c r="K56" s="105"/>
      <c r="L56" s="26" t="s">
        <v>25</v>
      </c>
      <c r="M56" s="583"/>
      <c r="N56" s="555"/>
      <c r="O56" s="555"/>
      <c r="P56" s="555"/>
      <c r="Q56" s="555"/>
      <c r="R56" s="555"/>
      <c r="S56" s="555"/>
      <c r="T56" s="555"/>
      <c r="U56" s="555"/>
      <c r="V56" s="555"/>
      <c r="W56" s="555"/>
    </row>
    <row r="57" spans="1:23" s="14" customFormat="1" x14ac:dyDescent="0.2">
      <c r="A57" s="37"/>
      <c r="B57" s="46" t="s">
        <v>26</v>
      </c>
      <c r="C57" s="83"/>
      <c r="D57" s="418"/>
      <c r="E57" s="85"/>
      <c r="F57" s="85"/>
      <c r="G57" s="85">
        <f>SUM(H57:K57)</f>
        <v>4100</v>
      </c>
      <c r="H57" s="85">
        <v>1600</v>
      </c>
      <c r="I57" s="85">
        <v>2500</v>
      </c>
      <c r="J57" s="85"/>
      <c r="K57" s="105"/>
      <c r="L57" s="47" t="s">
        <v>27</v>
      </c>
      <c r="M57" s="584"/>
      <c r="N57" s="573"/>
      <c r="O57" s="573"/>
      <c r="P57" s="573"/>
      <c r="Q57" s="573"/>
      <c r="R57" s="573"/>
      <c r="S57" s="573"/>
      <c r="T57" s="573"/>
      <c r="U57" s="573"/>
      <c r="V57" s="573"/>
      <c r="W57" s="573"/>
    </row>
    <row r="58" spans="1:23" s="14" customFormat="1" ht="31.5" x14ac:dyDescent="0.2">
      <c r="A58" s="417">
        <v>7</v>
      </c>
      <c r="B58" s="67" t="s">
        <v>45</v>
      </c>
      <c r="C58" s="417">
        <v>100203</v>
      </c>
      <c r="D58" s="417">
        <v>3132</v>
      </c>
      <c r="E58" s="70">
        <v>400000</v>
      </c>
      <c r="F58" s="79"/>
      <c r="G58" s="431">
        <f>SUM(G59:G61)</f>
        <v>120000</v>
      </c>
      <c r="H58" s="121">
        <f>SUM(H59:H61)</f>
        <v>120000</v>
      </c>
      <c r="I58" s="121">
        <f>SUM(I59:I61)</f>
        <v>0</v>
      </c>
      <c r="J58" s="121">
        <f>SUM(J59:J61)</f>
        <v>0</v>
      </c>
      <c r="K58" s="121">
        <f>SUM(K59:K61)</f>
        <v>0</v>
      </c>
      <c r="L58" s="20"/>
      <c r="M58" s="582">
        <v>170000</v>
      </c>
      <c r="N58" s="573">
        <v>50</v>
      </c>
      <c r="O58" s="573"/>
      <c r="P58" s="573"/>
      <c r="Q58" s="573"/>
      <c r="R58" s="573"/>
      <c r="S58" s="573"/>
      <c r="T58" s="573"/>
      <c r="U58" s="573"/>
      <c r="V58" s="573"/>
      <c r="W58" s="573"/>
    </row>
    <row r="59" spans="1:23" s="14" customFormat="1" x14ac:dyDescent="0.2">
      <c r="A59" s="418"/>
      <c r="B59" s="43" t="s">
        <v>37</v>
      </c>
      <c r="C59" s="418"/>
      <c r="D59" s="418"/>
      <c r="E59" s="85"/>
      <c r="F59" s="89"/>
      <c r="G59" s="432">
        <f>SUM(H59:K59)</f>
        <v>5000</v>
      </c>
      <c r="H59" s="85">
        <v>5000</v>
      </c>
      <c r="I59" s="89"/>
      <c r="J59" s="89"/>
      <c r="K59" s="85"/>
      <c r="L59" s="26"/>
      <c r="M59" s="582"/>
      <c r="N59" s="573"/>
      <c r="O59" s="573"/>
      <c r="P59" s="573"/>
      <c r="Q59" s="573"/>
      <c r="R59" s="573"/>
      <c r="S59" s="573"/>
      <c r="T59" s="573"/>
      <c r="U59" s="573"/>
      <c r="V59" s="573"/>
      <c r="W59" s="573"/>
    </row>
    <row r="60" spans="1:23" s="14" customFormat="1" x14ac:dyDescent="0.2">
      <c r="A60" s="418"/>
      <c r="B60" s="43" t="s">
        <v>32</v>
      </c>
      <c r="C60" s="418"/>
      <c r="D60" s="418"/>
      <c r="E60" s="85"/>
      <c r="F60" s="89"/>
      <c r="G60" s="432">
        <f>SUM(H60:K60)</f>
        <v>112700</v>
      </c>
      <c r="H60" s="85">
        <v>112700</v>
      </c>
      <c r="I60" s="89"/>
      <c r="J60" s="89"/>
      <c r="K60" s="85"/>
      <c r="L60" s="26" t="s">
        <v>25</v>
      </c>
      <c r="M60" s="582"/>
      <c r="N60" s="573"/>
      <c r="O60" s="573"/>
      <c r="P60" s="573"/>
      <c r="Q60" s="573"/>
      <c r="R60" s="573"/>
      <c r="S60" s="573"/>
      <c r="T60" s="573"/>
      <c r="U60" s="573"/>
      <c r="V60" s="573"/>
      <c r="W60" s="573"/>
    </row>
    <row r="61" spans="1:23" s="21" customFormat="1" x14ac:dyDescent="0.2">
      <c r="A61" s="419"/>
      <c r="B61" s="46" t="s">
        <v>46</v>
      </c>
      <c r="C61" s="419"/>
      <c r="D61" s="419"/>
      <c r="E61" s="91"/>
      <c r="F61" s="92"/>
      <c r="G61" s="432">
        <f>SUM(H61:K61)</f>
        <v>2300</v>
      </c>
      <c r="H61" s="91">
        <v>2300</v>
      </c>
      <c r="I61" s="92"/>
      <c r="J61" s="92"/>
      <c r="K61" s="91"/>
      <c r="L61" s="47" t="s">
        <v>27</v>
      </c>
      <c r="M61" s="574"/>
      <c r="N61" s="555"/>
      <c r="O61" s="555"/>
      <c r="P61" s="555"/>
      <c r="Q61" s="555"/>
      <c r="R61" s="555"/>
      <c r="S61" s="555"/>
      <c r="T61" s="555"/>
      <c r="U61" s="555"/>
      <c r="V61" s="555"/>
      <c r="W61" s="555"/>
    </row>
    <row r="62" spans="1:23" s="21" customFormat="1" ht="31.5" x14ac:dyDescent="0.2">
      <c r="A62" s="417">
        <v>8</v>
      </c>
      <c r="B62" s="67" t="s">
        <v>47</v>
      </c>
      <c r="C62" s="417">
        <v>100203</v>
      </c>
      <c r="D62" s="417">
        <v>3132</v>
      </c>
      <c r="E62" s="70">
        <v>1800000</v>
      </c>
      <c r="F62" s="79"/>
      <c r="G62" s="121">
        <f>SUM(G63:G65)</f>
        <v>80000</v>
      </c>
      <c r="H62" s="121"/>
      <c r="I62" s="121">
        <f>SUM(I63:I65)</f>
        <v>0</v>
      </c>
      <c r="J62" s="121">
        <v>0</v>
      </c>
      <c r="K62" s="121">
        <f>K63+K64+K65</f>
        <v>80000</v>
      </c>
      <c r="L62" s="20"/>
      <c r="M62" s="574">
        <v>180000</v>
      </c>
      <c r="N62" s="555"/>
      <c r="O62" s="555"/>
      <c r="P62" s="555"/>
      <c r="Q62" s="555"/>
      <c r="R62" s="555"/>
      <c r="S62" s="555"/>
      <c r="T62" s="555"/>
      <c r="U62" s="555"/>
      <c r="V62" s="555"/>
      <c r="W62" s="555"/>
    </row>
    <row r="63" spans="1:23" s="21" customFormat="1" x14ac:dyDescent="0.2">
      <c r="A63" s="418"/>
      <c r="B63" s="43" t="s">
        <v>37</v>
      </c>
      <c r="C63" s="418"/>
      <c r="D63" s="418"/>
      <c r="E63" s="85"/>
      <c r="F63" s="89"/>
      <c r="G63" s="85">
        <f>SUM(H63:K63)</f>
        <v>4000</v>
      </c>
      <c r="H63" s="85"/>
      <c r="I63" s="85"/>
      <c r="J63" s="89"/>
      <c r="K63" s="105">
        <v>4000</v>
      </c>
      <c r="L63" s="26"/>
      <c r="M63" s="574"/>
      <c r="N63" s="555"/>
      <c r="O63" s="555"/>
      <c r="P63" s="555"/>
      <c r="Q63" s="555"/>
      <c r="R63" s="555"/>
      <c r="S63" s="555"/>
      <c r="T63" s="555"/>
      <c r="U63" s="555"/>
      <c r="V63" s="555"/>
      <c r="W63" s="555"/>
    </row>
    <row r="64" spans="1:23" s="21" customFormat="1" x14ac:dyDescent="0.2">
      <c r="A64" s="418"/>
      <c r="B64" s="43" t="s">
        <v>32</v>
      </c>
      <c r="C64" s="418"/>
      <c r="D64" s="418"/>
      <c r="E64" s="85"/>
      <c r="F64" s="89"/>
      <c r="G64" s="85">
        <f>SUM(H64:K64)</f>
        <v>74000</v>
      </c>
      <c r="H64" s="85"/>
      <c r="I64" s="85"/>
      <c r="J64" s="89"/>
      <c r="K64" s="105">
        <v>74000</v>
      </c>
      <c r="L64" s="26" t="s">
        <v>245</v>
      </c>
      <c r="M64" s="574"/>
      <c r="N64" s="555"/>
      <c r="O64" s="555"/>
      <c r="P64" s="555"/>
      <c r="Q64" s="555"/>
      <c r="R64" s="555"/>
      <c r="S64" s="555"/>
      <c r="T64" s="555"/>
      <c r="U64" s="555"/>
      <c r="V64" s="555"/>
      <c r="W64" s="555"/>
    </row>
    <row r="65" spans="1:23" s="21" customFormat="1" x14ac:dyDescent="0.2">
      <c r="A65" s="419"/>
      <c r="B65" s="46" t="s">
        <v>46</v>
      </c>
      <c r="C65" s="419"/>
      <c r="D65" s="419"/>
      <c r="E65" s="91"/>
      <c r="F65" s="92"/>
      <c r="G65" s="85">
        <f>SUM(H65:K65)</f>
        <v>2000</v>
      </c>
      <c r="H65" s="91"/>
      <c r="I65" s="91"/>
      <c r="J65" s="92"/>
      <c r="K65" s="106">
        <v>2000</v>
      </c>
      <c r="L65" s="26" t="s">
        <v>27</v>
      </c>
      <c r="M65" s="574"/>
      <c r="N65" s="555"/>
      <c r="O65" s="555"/>
      <c r="P65" s="555"/>
      <c r="Q65" s="555"/>
      <c r="R65" s="555"/>
      <c r="S65" s="555"/>
      <c r="T65" s="555"/>
      <c r="U65" s="555"/>
      <c r="V65" s="555"/>
      <c r="W65" s="555"/>
    </row>
    <row r="66" spans="1:23" s="21" customFormat="1" ht="31.5" x14ac:dyDescent="0.2">
      <c r="A66" s="417">
        <v>9</v>
      </c>
      <c r="B66" s="71" t="s">
        <v>196</v>
      </c>
      <c r="C66" s="60">
        <v>100203</v>
      </c>
      <c r="D66" s="73">
        <v>3132</v>
      </c>
      <c r="E66" s="70">
        <v>50000</v>
      </c>
      <c r="F66" s="70"/>
      <c r="G66" s="444">
        <f>SUM(H66:K66)</f>
        <v>30000</v>
      </c>
      <c r="H66" s="88">
        <v>30000</v>
      </c>
      <c r="I66" s="70"/>
      <c r="J66" s="70"/>
      <c r="K66" s="70"/>
      <c r="L66" s="12" t="s">
        <v>49</v>
      </c>
      <c r="M66" s="574">
        <v>50000</v>
      </c>
      <c r="N66" s="555">
        <v>20</v>
      </c>
      <c r="O66" s="555"/>
      <c r="P66" s="555"/>
      <c r="Q66" s="555"/>
      <c r="R66" s="555"/>
      <c r="S66" s="555"/>
      <c r="T66" s="555"/>
      <c r="U66" s="555"/>
      <c r="V66" s="555"/>
      <c r="W66" s="555"/>
    </row>
    <row r="67" spans="1:23" s="21" customFormat="1" x14ac:dyDescent="0.2">
      <c r="A67" s="417">
        <v>10</v>
      </c>
      <c r="B67" s="487" t="s">
        <v>48</v>
      </c>
      <c r="C67" s="36">
        <v>100302</v>
      </c>
      <c r="D67" s="36">
        <v>3132</v>
      </c>
      <c r="E67" s="94">
        <v>900000</v>
      </c>
      <c r="F67" s="70"/>
      <c r="G67" s="431">
        <f>SUM(G68:G70)</f>
        <v>182000</v>
      </c>
      <c r="H67" s="266">
        <f>SUM(H68:H70)</f>
        <v>100000</v>
      </c>
      <c r="I67" s="266">
        <f>SUM(I68:I70)</f>
        <v>30000</v>
      </c>
      <c r="J67" s="266">
        <f>SUM(J68:J70)</f>
        <v>22000</v>
      </c>
      <c r="K67" s="266">
        <f>SUM(K68:K70)</f>
        <v>30000</v>
      </c>
      <c r="L67" s="20"/>
      <c r="M67" s="574">
        <v>112000</v>
      </c>
      <c r="N67" s="555"/>
      <c r="O67" s="555"/>
      <c r="P67" s="555"/>
      <c r="Q67" s="555"/>
      <c r="R67" s="555"/>
      <c r="S67" s="555"/>
      <c r="T67" s="555"/>
      <c r="U67" s="555"/>
      <c r="V67" s="555"/>
      <c r="W67" s="555"/>
    </row>
    <row r="68" spans="1:23" s="21" customFormat="1" x14ac:dyDescent="0.2">
      <c r="A68" s="418"/>
      <c r="B68" s="43" t="s">
        <v>37</v>
      </c>
      <c r="C68" s="40"/>
      <c r="D68" s="40"/>
      <c r="E68" s="96"/>
      <c r="F68" s="85"/>
      <c r="G68" s="432">
        <f t="shared" ref="G68:G75" si="0">SUM(H68:K68)</f>
        <v>10000</v>
      </c>
      <c r="H68" s="258">
        <v>3400</v>
      </c>
      <c r="I68" s="89">
        <v>3300</v>
      </c>
      <c r="J68" s="85">
        <v>3300</v>
      </c>
      <c r="K68" s="105"/>
      <c r="L68" s="26"/>
      <c r="M68" s="574"/>
      <c r="N68" s="555"/>
      <c r="O68" s="555"/>
      <c r="P68" s="555"/>
      <c r="Q68" s="555"/>
      <c r="R68" s="555"/>
      <c r="S68" s="555"/>
      <c r="T68" s="555"/>
      <c r="U68" s="555"/>
      <c r="V68" s="555"/>
      <c r="W68" s="555"/>
    </row>
    <row r="69" spans="1:23" s="21" customFormat="1" ht="15.95" customHeight="1" x14ac:dyDescent="0.2">
      <c r="A69" s="418"/>
      <c r="B69" s="43" t="s">
        <v>32</v>
      </c>
      <c r="C69" s="40"/>
      <c r="D69" s="40"/>
      <c r="E69" s="96"/>
      <c r="F69" s="85"/>
      <c r="G69" s="432">
        <f t="shared" si="0"/>
        <v>169000</v>
      </c>
      <c r="H69" s="258">
        <v>96200</v>
      </c>
      <c r="I69" s="89">
        <v>26150</v>
      </c>
      <c r="J69" s="85">
        <v>17150</v>
      </c>
      <c r="K69" s="105">
        <v>29500</v>
      </c>
      <c r="L69" s="26" t="s">
        <v>49</v>
      </c>
      <c r="M69" s="585"/>
      <c r="N69" s="555"/>
      <c r="O69" s="555">
        <v>70</v>
      </c>
      <c r="P69" s="555"/>
      <c r="Q69" s="555"/>
      <c r="R69" s="555"/>
      <c r="S69" s="555"/>
      <c r="T69" s="555"/>
      <c r="U69" s="555"/>
      <c r="V69" s="555"/>
      <c r="W69" s="555"/>
    </row>
    <row r="70" spans="1:23" s="21" customFormat="1" x14ac:dyDescent="0.2">
      <c r="A70" s="419"/>
      <c r="B70" s="46" t="s">
        <v>26</v>
      </c>
      <c r="C70" s="97"/>
      <c r="D70" s="97"/>
      <c r="E70" s="98"/>
      <c r="F70" s="91"/>
      <c r="G70" s="433">
        <f t="shared" si="0"/>
        <v>3000</v>
      </c>
      <c r="H70" s="259">
        <v>400</v>
      </c>
      <c r="I70" s="92">
        <v>550</v>
      </c>
      <c r="J70" s="91">
        <v>1550</v>
      </c>
      <c r="K70" s="106">
        <v>500</v>
      </c>
      <c r="L70" s="47" t="s">
        <v>27</v>
      </c>
      <c r="M70" s="585"/>
      <c r="N70" s="555"/>
      <c r="O70" s="555"/>
      <c r="P70" s="555"/>
      <c r="Q70" s="555"/>
      <c r="R70" s="555"/>
      <c r="S70" s="555"/>
      <c r="T70" s="555"/>
      <c r="U70" s="555"/>
      <c r="V70" s="555"/>
      <c r="W70" s="555"/>
    </row>
    <row r="71" spans="1:23" s="21" customFormat="1" ht="47.25" x14ac:dyDescent="0.2">
      <c r="A71" s="60">
        <v>11</v>
      </c>
      <c r="B71" s="332" t="s">
        <v>50</v>
      </c>
      <c r="C71" s="417">
        <v>100302</v>
      </c>
      <c r="D71" s="60">
        <v>3132</v>
      </c>
      <c r="E71" s="74">
        <v>50000</v>
      </c>
      <c r="F71" s="74"/>
      <c r="G71" s="144">
        <f t="shared" si="0"/>
        <v>50000</v>
      </c>
      <c r="H71" s="74"/>
      <c r="I71" s="74">
        <v>50000</v>
      </c>
      <c r="J71" s="74"/>
      <c r="K71" s="74"/>
      <c r="L71" s="12" t="s">
        <v>49</v>
      </c>
      <c r="M71" s="586">
        <v>50000</v>
      </c>
      <c r="N71" s="555"/>
      <c r="O71" s="555"/>
      <c r="P71" s="555"/>
      <c r="Q71" s="555"/>
      <c r="R71" s="555"/>
      <c r="S71" s="555"/>
      <c r="T71" s="555"/>
      <c r="U71" s="555"/>
      <c r="V71" s="555"/>
      <c r="W71" s="555"/>
    </row>
    <row r="72" spans="1:23" s="21" customFormat="1" ht="47.25" x14ac:dyDescent="0.2">
      <c r="A72" s="60">
        <v>12</v>
      </c>
      <c r="B72" s="332" t="s">
        <v>223</v>
      </c>
      <c r="C72" s="417">
        <v>100302</v>
      </c>
      <c r="D72" s="60">
        <v>3132</v>
      </c>
      <c r="E72" s="74"/>
      <c r="F72" s="74"/>
      <c r="G72" s="144">
        <f t="shared" si="0"/>
        <v>30000</v>
      </c>
      <c r="H72" s="74"/>
      <c r="I72" s="74"/>
      <c r="J72" s="74">
        <v>30000</v>
      </c>
      <c r="K72" s="74"/>
      <c r="L72" s="12" t="s">
        <v>49</v>
      </c>
      <c r="M72" s="586">
        <v>30000</v>
      </c>
      <c r="N72" s="555"/>
      <c r="O72" s="555"/>
      <c r="P72" s="555"/>
      <c r="Q72" s="555"/>
      <c r="R72" s="555"/>
      <c r="S72" s="555"/>
      <c r="T72" s="555"/>
      <c r="U72" s="555"/>
      <c r="V72" s="555"/>
      <c r="W72" s="555"/>
    </row>
    <row r="73" spans="1:23" s="21" customFormat="1" ht="38.25" customHeight="1" x14ac:dyDescent="0.2">
      <c r="A73" s="60">
        <v>13</v>
      </c>
      <c r="B73" s="332" t="s">
        <v>51</v>
      </c>
      <c r="C73" s="60">
        <v>100302</v>
      </c>
      <c r="D73" s="60">
        <v>3132</v>
      </c>
      <c r="E73" s="74">
        <v>30000</v>
      </c>
      <c r="F73" s="74"/>
      <c r="G73" s="144">
        <f t="shared" si="0"/>
        <v>30000</v>
      </c>
      <c r="H73" s="74">
        <v>30000</v>
      </c>
      <c r="I73" s="74"/>
      <c r="J73" s="74"/>
      <c r="K73" s="74"/>
      <c r="L73" s="12" t="s">
        <v>49</v>
      </c>
      <c r="M73" s="586">
        <v>30000</v>
      </c>
      <c r="N73" s="555"/>
      <c r="O73" s="555"/>
      <c r="P73" s="555"/>
      <c r="Q73" s="555"/>
      <c r="R73" s="555"/>
      <c r="S73" s="555"/>
      <c r="T73" s="555"/>
      <c r="U73" s="555"/>
      <c r="V73" s="555"/>
      <c r="W73" s="555"/>
    </row>
    <row r="74" spans="1:23" s="21" customFormat="1" ht="47.25" x14ac:dyDescent="0.2">
      <c r="A74" s="60">
        <v>14</v>
      </c>
      <c r="B74" s="332" t="s">
        <v>52</v>
      </c>
      <c r="C74" s="60">
        <v>100302</v>
      </c>
      <c r="D74" s="60">
        <v>3132</v>
      </c>
      <c r="E74" s="74">
        <v>20000</v>
      </c>
      <c r="F74" s="74"/>
      <c r="G74" s="144">
        <f t="shared" si="0"/>
        <v>20000</v>
      </c>
      <c r="H74" s="74"/>
      <c r="I74" s="74">
        <v>20000</v>
      </c>
      <c r="J74" s="74"/>
      <c r="K74" s="74"/>
      <c r="L74" s="12" t="s">
        <v>49</v>
      </c>
      <c r="M74" s="587">
        <v>20000</v>
      </c>
      <c r="N74" s="555"/>
      <c r="O74" s="555"/>
      <c r="P74" s="555"/>
      <c r="Q74" s="555"/>
      <c r="R74" s="555"/>
      <c r="S74" s="555"/>
      <c r="T74" s="555"/>
      <c r="U74" s="555"/>
      <c r="V74" s="555"/>
      <c r="W74" s="555"/>
    </row>
    <row r="75" spans="1:23" s="21" customFormat="1" ht="31.5" x14ac:dyDescent="0.2">
      <c r="A75" s="60">
        <v>15</v>
      </c>
      <c r="B75" s="332" t="s">
        <v>53</v>
      </c>
      <c r="C75" s="60">
        <v>100302</v>
      </c>
      <c r="D75" s="60">
        <v>3132</v>
      </c>
      <c r="E75" s="74">
        <v>50000</v>
      </c>
      <c r="F75" s="74"/>
      <c r="G75" s="144">
        <f t="shared" si="0"/>
        <v>78000</v>
      </c>
      <c r="H75" s="74"/>
      <c r="I75" s="74">
        <v>1056</v>
      </c>
      <c r="J75" s="74">
        <v>76944</v>
      </c>
      <c r="K75" s="74"/>
      <c r="L75" s="12" t="s">
        <v>49</v>
      </c>
      <c r="M75" s="587">
        <v>78000</v>
      </c>
      <c r="N75" s="555"/>
      <c r="O75" s="555"/>
      <c r="P75" s="555"/>
      <c r="Q75" s="555"/>
      <c r="R75" s="555"/>
      <c r="S75" s="555"/>
      <c r="T75" s="555"/>
      <c r="U75" s="555"/>
      <c r="V75" s="555"/>
      <c r="W75" s="555"/>
    </row>
    <row r="76" spans="1:23" s="21" customFormat="1" ht="31.5" x14ac:dyDescent="0.2">
      <c r="A76" s="417">
        <v>16</v>
      </c>
      <c r="B76" s="61" t="s">
        <v>93</v>
      </c>
      <c r="C76" s="417">
        <v>150101</v>
      </c>
      <c r="D76" s="417">
        <v>3110</v>
      </c>
      <c r="E76" s="70"/>
      <c r="F76" s="70"/>
      <c r="G76" s="121">
        <v>392600</v>
      </c>
      <c r="H76" s="70"/>
      <c r="I76" s="70"/>
      <c r="J76" s="70">
        <v>392600</v>
      </c>
      <c r="K76" s="70"/>
      <c r="L76" s="20" t="s">
        <v>325</v>
      </c>
      <c r="M76" s="587"/>
      <c r="N76" s="555"/>
      <c r="O76" s="555"/>
      <c r="P76" s="555"/>
      <c r="Q76" s="555"/>
      <c r="R76" s="555"/>
      <c r="S76" s="555"/>
      <c r="T76" s="555"/>
      <c r="U76" s="555"/>
      <c r="V76" s="555"/>
      <c r="W76" s="555"/>
    </row>
    <row r="77" spans="1:23" s="21" customFormat="1" ht="47.25" x14ac:dyDescent="0.2">
      <c r="A77" s="417">
        <v>17</v>
      </c>
      <c r="B77" s="67" t="s">
        <v>54</v>
      </c>
      <c r="C77" s="15" t="s">
        <v>22</v>
      </c>
      <c r="D77" s="417">
        <v>3122</v>
      </c>
      <c r="E77" s="70">
        <v>3518243</v>
      </c>
      <c r="F77" s="70">
        <v>1128647</v>
      </c>
      <c r="G77" s="121">
        <f>SUM(G78:G80)</f>
        <v>408819</v>
      </c>
      <c r="H77" s="121">
        <f>SUM(H78:H80)</f>
        <v>0</v>
      </c>
      <c r="I77" s="121">
        <f>SUM(I78:I80)</f>
        <v>386821</v>
      </c>
      <c r="J77" s="121">
        <f>SUM(J78:J80)</f>
        <v>21998</v>
      </c>
      <c r="K77" s="121">
        <f>SUM(K78:K80)</f>
        <v>0</v>
      </c>
      <c r="L77" s="20"/>
      <c r="M77" s="587">
        <v>408819</v>
      </c>
      <c r="N77" s="555"/>
      <c r="O77" s="555"/>
      <c r="P77" s="555"/>
      <c r="Q77" s="555"/>
      <c r="R77" s="555"/>
      <c r="S77" s="555"/>
      <c r="T77" s="555"/>
      <c r="U77" s="555"/>
      <c r="V77" s="555"/>
      <c r="W77" s="555"/>
    </row>
    <row r="78" spans="1:23" s="21" customFormat="1" ht="15.95" customHeight="1" x14ac:dyDescent="0.2">
      <c r="A78" s="418"/>
      <c r="B78" s="249" t="s">
        <v>23</v>
      </c>
      <c r="C78" s="100"/>
      <c r="D78" s="418"/>
      <c r="E78" s="85"/>
      <c r="F78" s="85"/>
      <c r="G78" s="85">
        <f>SUM(H78:K78)</f>
        <v>25000</v>
      </c>
      <c r="H78" s="85"/>
      <c r="I78" s="85">
        <v>25000</v>
      </c>
      <c r="J78" s="85"/>
      <c r="K78" s="105"/>
      <c r="L78" s="26" t="s">
        <v>55</v>
      </c>
      <c r="M78" s="587"/>
      <c r="N78" s="555"/>
      <c r="O78" s="555"/>
      <c r="P78" s="555"/>
      <c r="Q78" s="555"/>
      <c r="R78" s="555"/>
      <c r="S78" s="555"/>
      <c r="T78" s="555"/>
      <c r="U78" s="555"/>
      <c r="V78" s="555"/>
      <c r="W78" s="555"/>
    </row>
    <row r="79" spans="1:23" s="21" customFormat="1" ht="15.95" customHeight="1" x14ac:dyDescent="0.2">
      <c r="A79" s="418"/>
      <c r="B79" s="249" t="s">
        <v>24</v>
      </c>
      <c r="C79" s="100"/>
      <c r="D79" s="418"/>
      <c r="E79" s="85"/>
      <c r="F79" s="85"/>
      <c r="G79" s="85">
        <f>SUM(H79:K79)</f>
        <v>368319</v>
      </c>
      <c r="H79" s="85"/>
      <c r="I79" s="85">
        <v>346721</v>
      </c>
      <c r="J79" s="85">
        <v>21598</v>
      </c>
      <c r="K79" s="105"/>
      <c r="L79" s="26" t="s">
        <v>56</v>
      </c>
      <c r="M79" s="587"/>
      <c r="N79" s="555"/>
      <c r="O79" s="555"/>
      <c r="P79" s="555"/>
      <c r="Q79" s="555"/>
      <c r="R79" s="555"/>
      <c r="S79" s="555"/>
      <c r="T79" s="555"/>
      <c r="U79" s="555"/>
      <c r="V79" s="555"/>
      <c r="W79" s="555"/>
    </row>
    <row r="80" spans="1:23" s="21" customFormat="1" ht="15.95" customHeight="1" x14ac:dyDescent="0.2">
      <c r="A80" s="419"/>
      <c r="B80" s="134" t="s">
        <v>26</v>
      </c>
      <c r="C80" s="101"/>
      <c r="D80" s="419"/>
      <c r="E80" s="91"/>
      <c r="F80" s="91"/>
      <c r="G80" s="85">
        <f>SUM(H80:K80)</f>
        <v>15500</v>
      </c>
      <c r="H80" s="91"/>
      <c r="I80" s="91">
        <v>15100</v>
      </c>
      <c r="J80" s="91">
        <v>400</v>
      </c>
      <c r="K80" s="106"/>
      <c r="L80" s="47" t="s">
        <v>27</v>
      </c>
      <c r="M80" s="587"/>
      <c r="N80" s="555"/>
      <c r="O80" s="555"/>
      <c r="P80" s="555"/>
      <c r="Q80" s="555"/>
      <c r="R80" s="555"/>
      <c r="S80" s="555"/>
      <c r="T80" s="555"/>
      <c r="U80" s="555"/>
      <c r="V80" s="555"/>
      <c r="W80" s="555"/>
    </row>
    <row r="81" spans="1:23" s="21" customFormat="1" ht="47.25" customHeight="1" x14ac:dyDescent="0.2">
      <c r="A81" s="417">
        <v>18</v>
      </c>
      <c r="B81" s="67" t="s">
        <v>57</v>
      </c>
      <c r="C81" s="15" t="s">
        <v>22</v>
      </c>
      <c r="D81" s="33">
        <v>3122</v>
      </c>
      <c r="E81" s="70">
        <v>1070768</v>
      </c>
      <c r="F81" s="260"/>
      <c r="G81" s="431">
        <f>SUM(G82:G84)</f>
        <v>1000000</v>
      </c>
      <c r="H81" s="121">
        <f>SUM(H82:H84)</f>
        <v>331821</v>
      </c>
      <c r="I81" s="121">
        <f>SUM(I82:I84)</f>
        <v>278179</v>
      </c>
      <c r="J81" s="121">
        <f>SUM(J82:J84)</f>
        <v>0</v>
      </c>
      <c r="K81" s="121">
        <f>SUM(K82:K84)</f>
        <v>390000</v>
      </c>
      <c r="L81" s="26"/>
      <c r="M81" s="587">
        <v>500000</v>
      </c>
      <c r="N81" s="555"/>
      <c r="O81" s="555">
        <v>500</v>
      </c>
      <c r="P81" s="555"/>
      <c r="Q81" s="555"/>
      <c r="R81" s="555"/>
      <c r="S81" s="555"/>
      <c r="T81" s="555"/>
      <c r="U81" s="555"/>
      <c r="V81" s="555"/>
      <c r="W81" s="555"/>
    </row>
    <row r="82" spans="1:23" s="21" customFormat="1" ht="15.95" customHeight="1" x14ac:dyDescent="0.2">
      <c r="A82" s="418"/>
      <c r="B82" s="249" t="s">
        <v>23</v>
      </c>
      <c r="C82" s="100"/>
      <c r="D82" s="37"/>
      <c r="E82" s="85"/>
      <c r="F82" s="261"/>
      <c r="G82" s="432">
        <f>SUM(H82:K82)</f>
        <v>45000</v>
      </c>
      <c r="H82" s="85">
        <v>45000</v>
      </c>
      <c r="I82" s="85"/>
      <c r="J82" s="85"/>
      <c r="K82" s="85"/>
      <c r="L82" s="26"/>
      <c r="M82" s="587"/>
      <c r="N82" s="555"/>
      <c r="O82" s="555"/>
      <c r="P82" s="555"/>
      <c r="Q82" s="555"/>
      <c r="R82" s="555"/>
      <c r="S82" s="555"/>
      <c r="T82" s="555"/>
      <c r="U82" s="555"/>
      <c r="V82" s="555"/>
      <c r="W82" s="555"/>
    </row>
    <row r="83" spans="1:23" s="21" customFormat="1" ht="15.95" customHeight="1" x14ac:dyDescent="0.2">
      <c r="A83" s="418"/>
      <c r="B83" s="249" t="s">
        <v>24</v>
      </c>
      <c r="C83" s="100"/>
      <c r="D83" s="37"/>
      <c r="E83" s="85"/>
      <c r="F83" s="261"/>
      <c r="G83" s="432">
        <f>SUM(H83:K83)</f>
        <v>947500</v>
      </c>
      <c r="H83" s="85">
        <v>283821</v>
      </c>
      <c r="I83" s="85">
        <v>273679</v>
      </c>
      <c r="J83" s="85">
        <v>0</v>
      </c>
      <c r="K83" s="85">
        <v>390000</v>
      </c>
      <c r="L83" s="26" t="s">
        <v>203</v>
      </c>
      <c r="M83" s="587"/>
      <c r="N83" s="555"/>
      <c r="O83" s="555"/>
      <c r="P83" s="555"/>
      <c r="Q83" s="555"/>
      <c r="R83" s="555"/>
      <c r="S83" s="555"/>
      <c r="T83" s="555"/>
      <c r="U83" s="555"/>
      <c r="V83" s="555"/>
      <c r="W83" s="555"/>
    </row>
    <row r="84" spans="1:23" s="21" customFormat="1" ht="15.95" customHeight="1" x14ac:dyDescent="0.2">
      <c r="A84" s="419"/>
      <c r="B84" s="134" t="s">
        <v>26</v>
      </c>
      <c r="C84" s="101"/>
      <c r="D84" s="267"/>
      <c r="E84" s="91"/>
      <c r="F84" s="262"/>
      <c r="G84" s="432">
        <f>SUM(H84:K84)</f>
        <v>7500</v>
      </c>
      <c r="H84" s="91">
        <v>3000</v>
      </c>
      <c r="I84" s="91">
        <v>4500</v>
      </c>
      <c r="J84" s="91"/>
      <c r="K84" s="91"/>
      <c r="L84" s="47" t="s">
        <v>27</v>
      </c>
      <c r="M84" s="587"/>
      <c r="N84" s="555"/>
      <c r="O84" s="555"/>
      <c r="P84" s="555"/>
      <c r="Q84" s="555"/>
      <c r="R84" s="555"/>
      <c r="S84" s="555"/>
      <c r="T84" s="555"/>
      <c r="U84" s="555"/>
      <c r="V84" s="555"/>
      <c r="W84" s="555"/>
    </row>
    <row r="85" spans="1:23" s="21" customFormat="1" ht="63" x14ac:dyDescent="0.2">
      <c r="A85" s="418">
        <v>19</v>
      </c>
      <c r="B85" s="187" t="s">
        <v>58</v>
      </c>
      <c r="C85" s="15" t="s">
        <v>22</v>
      </c>
      <c r="D85" s="417">
        <v>3122</v>
      </c>
      <c r="E85" s="85">
        <v>57275</v>
      </c>
      <c r="F85" s="85">
        <v>11244.7</v>
      </c>
      <c r="G85" s="121">
        <f>SUM(G86:G88)</f>
        <v>46030</v>
      </c>
      <c r="H85" s="268">
        <f>SUM(H86:H88)</f>
        <v>46030</v>
      </c>
      <c r="I85" s="268">
        <f>SUM(I86:I88)</f>
        <v>0</v>
      </c>
      <c r="J85" s="268">
        <f>SUM(J86:J88)</f>
        <v>0</v>
      </c>
      <c r="K85" s="268">
        <f>SUM(K86:K88)</f>
        <v>0</v>
      </c>
      <c r="L85" s="20"/>
      <c r="M85" s="587">
        <v>46030</v>
      </c>
      <c r="N85" s="555"/>
      <c r="O85" s="555"/>
      <c r="P85" s="555"/>
      <c r="Q85" s="555"/>
      <c r="R85" s="555"/>
      <c r="S85" s="555"/>
      <c r="T85" s="555"/>
      <c r="U85" s="555"/>
      <c r="V85" s="555"/>
      <c r="W85" s="555"/>
    </row>
    <row r="86" spans="1:23" s="21" customFormat="1" ht="15.95" customHeight="1" x14ac:dyDescent="0.2">
      <c r="A86" s="418"/>
      <c r="B86" s="187" t="s">
        <v>23</v>
      </c>
      <c r="C86" s="100"/>
      <c r="D86" s="418"/>
      <c r="E86" s="85"/>
      <c r="F86" s="85"/>
      <c r="G86" s="85">
        <f>SUM(H86:K86)</f>
        <v>1197</v>
      </c>
      <c r="H86" s="85">
        <v>1197</v>
      </c>
      <c r="I86" s="85"/>
      <c r="J86" s="85"/>
      <c r="K86" s="105"/>
      <c r="L86" s="26"/>
      <c r="M86" s="587"/>
      <c r="N86" s="555"/>
      <c r="O86" s="555"/>
      <c r="P86" s="555"/>
      <c r="Q86" s="555"/>
      <c r="R86" s="555"/>
      <c r="S86" s="555"/>
      <c r="T86" s="555"/>
      <c r="U86" s="555"/>
      <c r="V86" s="555"/>
      <c r="W86" s="555"/>
    </row>
    <row r="87" spans="1:23" s="21" customFormat="1" ht="15.95" customHeight="1" x14ac:dyDescent="0.2">
      <c r="A87" s="418"/>
      <c r="B87" s="249" t="s">
        <v>24</v>
      </c>
      <c r="C87" s="100"/>
      <c r="D87" s="418"/>
      <c r="E87" s="85"/>
      <c r="F87" s="85"/>
      <c r="G87" s="85">
        <f>SUM(H87:K87)</f>
        <v>43883</v>
      </c>
      <c r="H87" s="85">
        <v>43883</v>
      </c>
      <c r="I87" s="85"/>
      <c r="J87" s="85"/>
      <c r="K87" s="105"/>
      <c r="L87" s="26" t="s">
        <v>214</v>
      </c>
      <c r="M87" s="587"/>
      <c r="N87" s="555"/>
      <c r="O87" s="555"/>
      <c r="P87" s="555"/>
      <c r="Q87" s="555"/>
      <c r="R87" s="555"/>
      <c r="S87" s="555"/>
      <c r="T87" s="555"/>
      <c r="U87" s="555"/>
      <c r="V87" s="555"/>
      <c r="W87" s="555"/>
    </row>
    <row r="88" spans="1:23" s="21" customFormat="1" ht="15.95" customHeight="1" x14ac:dyDescent="0.2">
      <c r="A88" s="419"/>
      <c r="B88" s="249" t="s">
        <v>26</v>
      </c>
      <c r="C88" s="101"/>
      <c r="D88" s="419"/>
      <c r="E88" s="91"/>
      <c r="F88" s="91"/>
      <c r="G88" s="91">
        <f>SUM(H88:K88)</f>
        <v>950</v>
      </c>
      <c r="H88" s="91">
        <v>950</v>
      </c>
      <c r="I88" s="91"/>
      <c r="J88" s="91"/>
      <c r="K88" s="106"/>
      <c r="L88" s="47" t="s">
        <v>27</v>
      </c>
      <c r="M88" s="587"/>
      <c r="N88" s="555"/>
      <c r="O88" s="555"/>
      <c r="P88" s="555"/>
      <c r="Q88" s="555"/>
      <c r="R88" s="555"/>
      <c r="S88" s="555"/>
      <c r="T88" s="555"/>
      <c r="U88" s="555"/>
      <c r="V88" s="555"/>
      <c r="W88" s="555"/>
    </row>
    <row r="89" spans="1:23" s="21" customFormat="1" ht="70.5" customHeight="1" x14ac:dyDescent="0.2">
      <c r="A89" s="418">
        <v>20</v>
      </c>
      <c r="B89" s="67" t="s">
        <v>59</v>
      </c>
      <c r="C89" s="15" t="s">
        <v>22</v>
      </c>
      <c r="D89" s="417">
        <v>3122</v>
      </c>
      <c r="E89" s="85">
        <v>247061</v>
      </c>
      <c r="F89" s="85">
        <v>14642</v>
      </c>
      <c r="G89" s="121">
        <f>SUM(G90:G92)</f>
        <v>232419</v>
      </c>
      <c r="H89" s="268">
        <f>SUM(H90:H92)</f>
        <v>232419</v>
      </c>
      <c r="I89" s="268">
        <f>SUM(I90:I92)</f>
        <v>0</v>
      </c>
      <c r="J89" s="268">
        <f>SUM(J90:J92)</f>
        <v>0</v>
      </c>
      <c r="K89" s="268">
        <f>SUM(K90:K92)</f>
        <v>0</v>
      </c>
      <c r="L89" s="20"/>
      <c r="M89" s="587">
        <v>232419</v>
      </c>
      <c r="N89" s="555"/>
      <c r="O89" s="555"/>
      <c r="P89" s="555"/>
      <c r="Q89" s="555"/>
      <c r="R89" s="555"/>
      <c r="S89" s="555"/>
      <c r="T89" s="555"/>
      <c r="U89" s="555"/>
      <c r="V89" s="555"/>
      <c r="W89" s="555"/>
    </row>
    <row r="90" spans="1:23" s="21" customFormat="1" ht="15.95" customHeight="1" x14ac:dyDescent="0.2">
      <c r="A90" s="418"/>
      <c r="B90" s="187" t="s">
        <v>23</v>
      </c>
      <c r="C90" s="100"/>
      <c r="D90" s="418"/>
      <c r="E90" s="85"/>
      <c r="F90" s="85"/>
      <c r="G90" s="85">
        <f>SUM(H90:K90)</f>
        <v>3398</v>
      </c>
      <c r="H90" s="85">
        <v>3398</v>
      </c>
      <c r="I90" s="85"/>
      <c r="J90" s="85"/>
      <c r="K90" s="105"/>
      <c r="L90" s="26"/>
      <c r="M90" s="587"/>
      <c r="N90" s="555"/>
      <c r="O90" s="555"/>
      <c r="P90" s="555"/>
      <c r="Q90" s="555"/>
      <c r="R90" s="555"/>
      <c r="S90" s="555"/>
      <c r="T90" s="555"/>
      <c r="U90" s="555"/>
      <c r="V90" s="555"/>
      <c r="W90" s="555"/>
    </row>
    <row r="91" spans="1:23" s="21" customFormat="1" ht="15.95" customHeight="1" x14ac:dyDescent="0.2">
      <c r="A91" s="418"/>
      <c r="B91" s="249" t="s">
        <v>24</v>
      </c>
      <c r="C91" s="100"/>
      <c r="D91" s="418"/>
      <c r="E91" s="85"/>
      <c r="F91" s="85"/>
      <c r="G91" s="85">
        <f>SUM(H91:K91)</f>
        <v>223921</v>
      </c>
      <c r="H91" s="85">
        <v>223921</v>
      </c>
      <c r="I91" s="85"/>
      <c r="J91" s="85"/>
      <c r="K91" s="105"/>
      <c r="L91" s="26" t="s">
        <v>214</v>
      </c>
      <c r="M91" s="587"/>
      <c r="N91" s="555"/>
      <c r="O91" s="555"/>
      <c r="P91" s="555"/>
      <c r="Q91" s="555"/>
      <c r="R91" s="555"/>
      <c r="S91" s="555"/>
      <c r="T91" s="555"/>
      <c r="U91" s="555"/>
      <c r="V91" s="555"/>
      <c r="W91" s="555"/>
    </row>
    <row r="92" spans="1:23" s="21" customFormat="1" ht="15.95" customHeight="1" x14ac:dyDescent="0.2">
      <c r="A92" s="419"/>
      <c r="B92" s="134" t="s">
        <v>26</v>
      </c>
      <c r="C92" s="101"/>
      <c r="D92" s="419"/>
      <c r="E92" s="91"/>
      <c r="F92" s="91"/>
      <c r="G92" s="91">
        <f>SUM(H92:K92)</f>
        <v>5100</v>
      </c>
      <c r="H92" s="91">
        <v>5100</v>
      </c>
      <c r="I92" s="91"/>
      <c r="J92" s="91"/>
      <c r="K92" s="106"/>
      <c r="L92" s="47" t="s">
        <v>27</v>
      </c>
      <c r="M92" s="587"/>
      <c r="N92" s="555"/>
      <c r="O92" s="555"/>
      <c r="P92" s="555"/>
      <c r="Q92" s="555"/>
      <c r="R92" s="555"/>
      <c r="S92" s="555"/>
      <c r="T92" s="555"/>
      <c r="U92" s="555"/>
      <c r="V92" s="555"/>
      <c r="W92" s="555"/>
    </row>
    <row r="93" spans="1:23" s="21" customFormat="1" ht="63" x14ac:dyDescent="0.2">
      <c r="A93" s="418">
        <v>21</v>
      </c>
      <c r="B93" s="67" t="s">
        <v>60</v>
      </c>
      <c r="C93" s="15" t="s">
        <v>22</v>
      </c>
      <c r="D93" s="417">
        <v>3122</v>
      </c>
      <c r="E93" s="85">
        <v>386094</v>
      </c>
      <c r="F93" s="85">
        <v>22155.3</v>
      </c>
      <c r="G93" s="121">
        <f>SUM(G94:G96)</f>
        <v>463938</v>
      </c>
      <c r="H93" s="268">
        <f>SUM(H94:H96)</f>
        <v>463938</v>
      </c>
      <c r="I93" s="268">
        <f>SUM(I94:I96)</f>
        <v>0</v>
      </c>
      <c r="J93" s="268">
        <f>SUM(J94:J96)</f>
        <v>0</v>
      </c>
      <c r="K93" s="268">
        <f>SUM(K94:K96)</f>
        <v>0</v>
      </c>
      <c r="L93" s="26"/>
      <c r="M93" s="587">
        <v>363938</v>
      </c>
      <c r="N93" s="555"/>
      <c r="O93" s="555"/>
      <c r="P93" s="555"/>
      <c r="Q93" s="555"/>
      <c r="R93" s="555"/>
      <c r="S93" s="555"/>
      <c r="T93" s="555"/>
      <c r="U93" s="555"/>
      <c r="V93" s="555"/>
      <c r="W93" s="555"/>
    </row>
    <row r="94" spans="1:23" s="21" customFormat="1" x14ac:dyDescent="0.2">
      <c r="A94" s="418"/>
      <c r="B94" s="187" t="s">
        <v>23</v>
      </c>
      <c r="C94" s="100"/>
      <c r="D94" s="418"/>
      <c r="E94" s="85"/>
      <c r="F94" s="85"/>
      <c r="G94" s="85">
        <f>SUM(H94:K94)</f>
        <v>3550</v>
      </c>
      <c r="H94" s="85">
        <v>3550</v>
      </c>
      <c r="I94" s="85"/>
      <c r="J94" s="85"/>
      <c r="K94" s="105"/>
      <c r="L94" s="26"/>
      <c r="M94" s="587"/>
      <c r="N94" s="555"/>
      <c r="O94" s="555"/>
      <c r="P94" s="555"/>
      <c r="Q94" s="555"/>
      <c r="R94" s="555"/>
      <c r="S94" s="555"/>
      <c r="T94" s="555"/>
      <c r="U94" s="555"/>
      <c r="V94" s="555"/>
      <c r="W94" s="555"/>
    </row>
    <row r="95" spans="1:23" s="21" customFormat="1" x14ac:dyDescent="0.2">
      <c r="A95" s="418"/>
      <c r="B95" s="249" t="s">
        <v>24</v>
      </c>
      <c r="C95" s="100"/>
      <c r="D95" s="418"/>
      <c r="E95" s="85"/>
      <c r="F95" s="85"/>
      <c r="G95" s="85">
        <f>SUM(H95:K95)</f>
        <v>455088</v>
      </c>
      <c r="H95" s="85">
        <v>455088</v>
      </c>
      <c r="I95" s="85"/>
      <c r="J95" s="85"/>
      <c r="K95" s="105"/>
      <c r="L95" s="26" t="s">
        <v>214</v>
      </c>
      <c r="M95" s="587"/>
      <c r="N95" s="555"/>
      <c r="O95" s="555"/>
      <c r="P95" s="555"/>
      <c r="Q95" s="555"/>
      <c r="R95" s="555"/>
      <c r="S95" s="555"/>
      <c r="T95" s="555"/>
      <c r="U95" s="555"/>
      <c r="V95" s="555"/>
      <c r="W95" s="555"/>
    </row>
    <row r="96" spans="1:23" s="21" customFormat="1" x14ac:dyDescent="0.2">
      <c r="A96" s="419"/>
      <c r="B96" s="134" t="s">
        <v>26</v>
      </c>
      <c r="C96" s="101"/>
      <c r="D96" s="419"/>
      <c r="E96" s="91"/>
      <c r="F96" s="91"/>
      <c r="G96" s="91">
        <f>SUM(H96:K96)</f>
        <v>5300</v>
      </c>
      <c r="H96" s="91">
        <v>5300</v>
      </c>
      <c r="I96" s="91"/>
      <c r="J96" s="91"/>
      <c r="K96" s="106"/>
      <c r="L96" s="47" t="s">
        <v>27</v>
      </c>
      <c r="M96" s="587"/>
      <c r="N96" s="555"/>
      <c r="O96" s="555"/>
      <c r="P96" s="555"/>
      <c r="Q96" s="555"/>
      <c r="R96" s="555"/>
      <c r="S96" s="555"/>
      <c r="T96" s="555"/>
      <c r="U96" s="555"/>
      <c r="V96" s="555"/>
      <c r="W96" s="555"/>
    </row>
    <row r="97" spans="1:23" s="21" customFormat="1" ht="63" x14ac:dyDescent="0.2">
      <c r="A97" s="417">
        <v>22</v>
      </c>
      <c r="B97" s="67" t="s">
        <v>259</v>
      </c>
      <c r="C97" s="15" t="s">
        <v>22</v>
      </c>
      <c r="D97" s="417">
        <v>3122</v>
      </c>
      <c r="E97" s="70">
        <v>198130</v>
      </c>
      <c r="F97" s="70">
        <v>11833.18</v>
      </c>
      <c r="G97" s="121">
        <f>SUM(G98:G100)</f>
        <v>186290</v>
      </c>
      <c r="H97" s="121">
        <f>SUM(H98:H100)</f>
        <v>166290</v>
      </c>
      <c r="I97" s="121">
        <f>SUM(I98:I100)</f>
        <v>0</v>
      </c>
      <c r="J97" s="121">
        <f>SUM(J98:J100)</f>
        <v>0</v>
      </c>
      <c r="K97" s="121">
        <f>SUM(K98:K100)</f>
        <v>20000</v>
      </c>
      <c r="L97" s="20"/>
      <c r="M97" s="587">
        <v>186290</v>
      </c>
      <c r="N97" s="555"/>
      <c r="O97" s="555"/>
      <c r="P97" s="555"/>
      <c r="Q97" s="555"/>
      <c r="R97" s="555"/>
      <c r="S97" s="555"/>
      <c r="T97" s="555"/>
      <c r="U97" s="555"/>
      <c r="V97" s="555"/>
      <c r="W97" s="555"/>
    </row>
    <row r="98" spans="1:23" s="21" customFormat="1" x14ac:dyDescent="0.2">
      <c r="A98" s="418"/>
      <c r="B98" s="187" t="s">
        <v>23</v>
      </c>
      <c r="C98" s="100"/>
      <c r="D98" s="418"/>
      <c r="E98" s="85"/>
      <c r="F98" s="85"/>
      <c r="G98" s="85">
        <f>SUM(H98:K98)</f>
        <v>1828</v>
      </c>
      <c r="H98" s="85">
        <v>1828</v>
      </c>
      <c r="I98" s="85"/>
      <c r="J98" s="85"/>
      <c r="K98" s="105"/>
      <c r="L98" s="26"/>
      <c r="M98" s="587"/>
      <c r="N98" s="555"/>
      <c r="O98" s="555"/>
      <c r="P98" s="555"/>
      <c r="Q98" s="555"/>
      <c r="R98" s="555"/>
      <c r="S98" s="555"/>
      <c r="T98" s="555"/>
      <c r="U98" s="555"/>
      <c r="V98" s="555"/>
      <c r="W98" s="555"/>
    </row>
    <row r="99" spans="1:23" s="21" customFormat="1" x14ac:dyDescent="0.2">
      <c r="A99" s="418"/>
      <c r="B99" s="249" t="s">
        <v>24</v>
      </c>
      <c r="C99" s="100"/>
      <c r="D99" s="418"/>
      <c r="E99" s="85"/>
      <c r="F99" s="85"/>
      <c r="G99" s="85">
        <f>SUM(H99:K99)</f>
        <v>180362</v>
      </c>
      <c r="H99" s="85">
        <v>160662</v>
      </c>
      <c r="I99" s="85"/>
      <c r="J99" s="85"/>
      <c r="K99" s="105">
        <v>19700</v>
      </c>
      <c r="L99" s="26" t="s">
        <v>56</v>
      </c>
      <c r="M99" s="587"/>
      <c r="N99" s="555"/>
      <c r="O99" s="555"/>
      <c r="P99" s="555"/>
      <c r="Q99" s="555"/>
      <c r="R99" s="555"/>
      <c r="S99" s="555"/>
      <c r="T99" s="555"/>
      <c r="U99" s="555"/>
      <c r="V99" s="555"/>
      <c r="W99" s="555"/>
    </row>
    <row r="100" spans="1:23" s="21" customFormat="1" x14ac:dyDescent="0.2">
      <c r="A100" s="419"/>
      <c r="B100" s="134" t="s">
        <v>26</v>
      </c>
      <c r="C100" s="101"/>
      <c r="D100" s="419"/>
      <c r="E100" s="91"/>
      <c r="F100" s="91"/>
      <c r="G100" s="91">
        <f>SUM(H100:K100)</f>
        <v>4100</v>
      </c>
      <c r="H100" s="91">
        <v>3800</v>
      </c>
      <c r="I100" s="91"/>
      <c r="J100" s="91"/>
      <c r="K100" s="106">
        <v>300</v>
      </c>
      <c r="L100" s="47" t="s">
        <v>27</v>
      </c>
      <c r="M100" s="587"/>
      <c r="N100" s="555"/>
      <c r="O100" s="555"/>
      <c r="P100" s="555"/>
      <c r="Q100" s="555"/>
      <c r="R100" s="555"/>
      <c r="S100" s="555"/>
      <c r="T100" s="555"/>
      <c r="U100" s="555"/>
      <c r="V100" s="555"/>
      <c r="W100" s="555"/>
    </row>
    <row r="101" spans="1:23" s="21" customFormat="1" ht="63" x14ac:dyDescent="0.2">
      <c r="A101" s="417">
        <v>23</v>
      </c>
      <c r="B101" s="67" t="s">
        <v>61</v>
      </c>
      <c r="C101" s="15" t="s">
        <v>22</v>
      </c>
      <c r="D101" s="417">
        <v>3122</v>
      </c>
      <c r="E101" s="70">
        <v>307690</v>
      </c>
      <c r="F101" s="70">
        <v>20365.599999999999</v>
      </c>
      <c r="G101" s="121">
        <f>SUM(G102:G104)</f>
        <v>287323</v>
      </c>
      <c r="H101" s="121">
        <f>SUM(H102:H104)</f>
        <v>287323</v>
      </c>
      <c r="I101" s="121">
        <f>SUM(I102:I104)</f>
        <v>0</v>
      </c>
      <c r="J101" s="121">
        <f>SUM(J102:J104)</f>
        <v>0</v>
      </c>
      <c r="K101" s="121">
        <f>SUM(K102:K104)</f>
        <v>0</v>
      </c>
      <c r="L101" s="20"/>
      <c r="M101" s="587">
        <v>287323</v>
      </c>
      <c r="N101" s="555"/>
      <c r="O101" s="555"/>
      <c r="P101" s="555"/>
      <c r="Q101" s="555"/>
      <c r="R101" s="555"/>
      <c r="S101" s="555"/>
      <c r="T101" s="555"/>
      <c r="U101" s="555"/>
      <c r="V101" s="555"/>
      <c r="W101" s="555"/>
    </row>
    <row r="102" spans="1:23" s="21" customFormat="1" x14ac:dyDescent="0.2">
      <c r="A102" s="418"/>
      <c r="B102" s="187" t="s">
        <v>23</v>
      </c>
      <c r="C102" s="100"/>
      <c r="D102" s="418"/>
      <c r="E102" s="85"/>
      <c r="F102" s="85"/>
      <c r="G102" s="85">
        <f>SUM(H102:K102)</f>
        <v>3643</v>
      </c>
      <c r="H102" s="85">
        <v>3643</v>
      </c>
      <c r="I102" s="85"/>
      <c r="J102" s="85"/>
      <c r="K102" s="105"/>
      <c r="L102" s="26"/>
      <c r="M102" s="587"/>
      <c r="N102" s="555"/>
      <c r="O102" s="555"/>
      <c r="P102" s="555"/>
      <c r="Q102" s="555"/>
      <c r="R102" s="555"/>
      <c r="S102" s="555"/>
      <c r="T102" s="555"/>
      <c r="U102" s="555"/>
      <c r="V102" s="555"/>
      <c r="W102" s="555"/>
    </row>
    <row r="103" spans="1:23" s="21" customFormat="1" x14ac:dyDescent="0.2">
      <c r="A103" s="418"/>
      <c r="B103" s="249" t="s">
        <v>24</v>
      </c>
      <c r="C103" s="100"/>
      <c r="D103" s="418"/>
      <c r="E103" s="85"/>
      <c r="F103" s="85"/>
      <c r="G103" s="85">
        <f>SUM(H103:K103)</f>
        <v>277480</v>
      </c>
      <c r="H103" s="85">
        <v>277480</v>
      </c>
      <c r="I103" s="85"/>
      <c r="J103" s="85"/>
      <c r="K103" s="105"/>
      <c r="L103" s="26" t="s">
        <v>56</v>
      </c>
      <c r="M103" s="587"/>
      <c r="N103" s="555"/>
      <c r="O103" s="555"/>
      <c r="P103" s="555"/>
      <c r="Q103" s="555"/>
      <c r="R103" s="555"/>
      <c r="S103" s="555"/>
      <c r="T103" s="555"/>
      <c r="U103" s="555"/>
      <c r="V103" s="555"/>
      <c r="W103" s="555"/>
    </row>
    <row r="104" spans="1:23" s="21" customFormat="1" x14ac:dyDescent="0.2">
      <c r="A104" s="419"/>
      <c r="B104" s="134" t="s">
        <v>26</v>
      </c>
      <c r="C104" s="101"/>
      <c r="D104" s="419"/>
      <c r="E104" s="91"/>
      <c r="F104" s="91"/>
      <c r="G104" s="85">
        <f>SUM(H104:K104)</f>
        <v>6200</v>
      </c>
      <c r="H104" s="91">
        <v>6200</v>
      </c>
      <c r="I104" s="91"/>
      <c r="J104" s="91"/>
      <c r="K104" s="106"/>
      <c r="L104" s="47" t="s">
        <v>27</v>
      </c>
      <c r="M104" s="587"/>
      <c r="N104" s="555"/>
      <c r="O104" s="555"/>
      <c r="P104" s="555"/>
      <c r="Q104" s="555"/>
      <c r="R104" s="555"/>
      <c r="S104" s="555"/>
      <c r="T104" s="555"/>
      <c r="U104" s="555"/>
      <c r="V104" s="555"/>
      <c r="W104" s="555"/>
    </row>
    <row r="105" spans="1:23" s="415" customFormat="1" ht="47.25" x14ac:dyDescent="0.2">
      <c r="A105" s="417">
        <v>24</v>
      </c>
      <c r="B105" s="67" t="s">
        <v>213</v>
      </c>
      <c r="C105" s="15" t="s">
        <v>22</v>
      </c>
      <c r="D105" s="417">
        <v>3122</v>
      </c>
      <c r="E105" s="70" t="s">
        <v>36</v>
      </c>
      <c r="F105" s="70"/>
      <c r="G105" s="431">
        <f>SUM(G106:G108)</f>
        <v>22100</v>
      </c>
      <c r="H105" s="121">
        <f>SUM(H106:H108)</f>
        <v>0</v>
      </c>
      <c r="I105" s="121">
        <f>SUM(I106:I108)</f>
        <v>9000</v>
      </c>
      <c r="J105" s="121">
        <f>SUM(J106:J108)</f>
        <v>13100</v>
      </c>
      <c r="K105" s="121">
        <f>SUM(K106:K108)</f>
        <v>0</v>
      </c>
      <c r="L105" s="20"/>
      <c r="M105" s="588">
        <v>147660</v>
      </c>
      <c r="N105" s="556">
        <v>125.56</v>
      </c>
      <c r="O105" s="556"/>
      <c r="P105" s="556"/>
      <c r="Q105" s="556"/>
      <c r="R105" s="556"/>
      <c r="S105" s="556"/>
      <c r="T105" s="556"/>
      <c r="U105" s="556"/>
      <c r="V105" s="556"/>
      <c r="W105" s="556"/>
    </row>
    <row r="106" spans="1:23" s="21" customFormat="1" x14ac:dyDescent="0.2">
      <c r="A106" s="418"/>
      <c r="B106" s="187" t="s">
        <v>23</v>
      </c>
      <c r="C106" s="100"/>
      <c r="D106" s="418"/>
      <c r="E106" s="85"/>
      <c r="F106" s="85"/>
      <c r="G106" s="432">
        <f>SUM(H106:K106)</f>
        <v>22100</v>
      </c>
      <c r="H106" s="85"/>
      <c r="I106" s="85">
        <v>9000</v>
      </c>
      <c r="J106" s="85">
        <v>13100</v>
      </c>
      <c r="K106" s="85">
        <v>0</v>
      </c>
      <c r="L106" s="26" t="s">
        <v>215</v>
      </c>
      <c r="M106" s="587"/>
      <c r="N106" s="555"/>
      <c r="O106" s="555"/>
      <c r="P106" s="555"/>
      <c r="Q106" s="555"/>
      <c r="R106" s="555"/>
      <c r="S106" s="555"/>
      <c r="T106" s="555"/>
      <c r="U106" s="555"/>
      <c r="V106" s="555"/>
      <c r="W106" s="555"/>
    </row>
    <row r="107" spans="1:23" s="21" customFormat="1" x14ac:dyDescent="0.2">
      <c r="A107" s="418"/>
      <c r="B107" s="249" t="s">
        <v>24</v>
      </c>
      <c r="C107" s="100"/>
      <c r="D107" s="418"/>
      <c r="E107" s="85"/>
      <c r="F107" s="85"/>
      <c r="G107" s="432">
        <f t="shared" ref="G107:G112" si="1">SUM(H107:K107)</f>
        <v>0</v>
      </c>
      <c r="H107" s="85"/>
      <c r="I107" s="85"/>
      <c r="J107" s="85"/>
      <c r="K107" s="85">
        <v>0</v>
      </c>
      <c r="L107" s="26"/>
      <c r="M107" s="587"/>
      <c r="N107" s="555"/>
      <c r="O107" s="555"/>
      <c r="P107" s="555"/>
      <c r="Q107" s="555"/>
      <c r="R107" s="555"/>
      <c r="S107" s="555"/>
      <c r="T107" s="555"/>
      <c r="U107" s="555"/>
      <c r="V107" s="555"/>
      <c r="W107" s="555"/>
    </row>
    <row r="108" spans="1:23" s="14" customFormat="1" x14ac:dyDescent="0.2">
      <c r="A108" s="419"/>
      <c r="B108" s="134" t="s">
        <v>26</v>
      </c>
      <c r="C108" s="101"/>
      <c r="D108" s="419"/>
      <c r="E108" s="91"/>
      <c r="F108" s="91"/>
      <c r="G108" s="432">
        <f t="shared" si="1"/>
        <v>0</v>
      </c>
      <c r="H108" s="91"/>
      <c r="I108" s="91"/>
      <c r="J108" s="91"/>
      <c r="K108" s="91">
        <v>0</v>
      </c>
      <c r="L108" s="47"/>
      <c r="M108" s="589"/>
      <c r="N108" s="573"/>
      <c r="O108" s="573"/>
      <c r="P108" s="573"/>
      <c r="Q108" s="573"/>
      <c r="R108" s="573"/>
      <c r="S108" s="573"/>
      <c r="T108" s="573"/>
      <c r="U108" s="573"/>
      <c r="V108" s="573"/>
      <c r="W108" s="573"/>
    </row>
    <row r="109" spans="1:23" s="21" customFormat="1" ht="78.75" x14ac:dyDescent="0.2">
      <c r="A109" s="417">
        <v>25</v>
      </c>
      <c r="B109" s="67" t="s">
        <v>258</v>
      </c>
      <c r="C109" s="15" t="s">
        <v>22</v>
      </c>
      <c r="D109" s="417">
        <v>3122</v>
      </c>
      <c r="E109" s="70" t="s">
        <v>36</v>
      </c>
      <c r="F109" s="70"/>
      <c r="G109" s="121">
        <f>SUM(G110:G112)</f>
        <v>380000</v>
      </c>
      <c r="H109" s="121">
        <f>SUM(H110:H112)</f>
        <v>0</v>
      </c>
      <c r="I109" s="121">
        <f>SUM(I110:I112)</f>
        <v>0</v>
      </c>
      <c r="J109" s="121">
        <f>SUM(J110:J112)</f>
        <v>0</v>
      </c>
      <c r="K109" s="121">
        <f>SUM(K110:K112)</f>
        <v>380000</v>
      </c>
      <c r="L109" s="20"/>
      <c r="M109" s="587">
        <v>380000</v>
      </c>
      <c r="N109" s="555"/>
      <c r="O109" s="555"/>
      <c r="P109" s="555"/>
      <c r="Q109" s="555"/>
      <c r="R109" s="555"/>
      <c r="S109" s="555"/>
      <c r="T109" s="555"/>
      <c r="U109" s="555"/>
      <c r="V109" s="555"/>
      <c r="W109" s="555"/>
    </row>
    <row r="110" spans="1:23" s="21" customFormat="1" x14ac:dyDescent="0.2">
      <c r="A110" s="418"/>
      <c r="B110" s="187" t="s">
        <v>23</v>
      </c>
      <c r="C110" s="100"/>
      <c r="D110" s="418"/>
      <c r="E110" s="85"/>
      <c r="F110" s="85"/>
      <c r="G110" s="85">
        <f t="shared" si="1"/>
        <v>22000</v>
      </c>
      <c r="H110" s="85"/>
      <c r="I110" s="85"/>
      <c r="J110" s="85"/>
      <c r="K110" s="85">
        <v>22000</v>
      </c>
      <c r="L110" s="26" t="s">
        <v>215</v>
      </c>
      <c r="M110" s="587"/>
      <c r="N110" s="555"/>
      <c r="O110" s="555"/>
      <c r="P110" s="555"/>
      <c r="Q110" s="555"/>
      <c r="R110" s="555"/>
      <c r="S110" s="555"/>
      <c r="T110" s="555"/>
      <c r="U110" s="555"/>
      <c r="V110" s="555"/>
      <c r="W110" s="555"/>
    </row>
    <row r="111" spans="1:23" s="21" customFormat="1" x14ac:dyDescent="0.2">
      <c r="A111" s="418"/>
      <c r="B111" s="249" t="s">
        <v>24</v>
      </c>
      <c r="C111" s="100"/>
      <c r="D111" s="418"/>
      <c r="E111" s="85"/>
      <c r="F111" s="85"/>
      <c r="G111" s="85">
        <f t="shared" si="1"/>
        <v>350000</v>
      </c>
      <c r="H111" s="85"/>
      <c r="I111" s="85"/>
      <c r="J111" s="85"/>
      <c r="K111" s="85">
        <v>350000</v>
      </c>
      <c r="L111" s="26"/>
      <c r="M111" s="587"/>
      <c r="N111" s="555"/>
      <c r="O111" s="555"/>
      <c r="P111" s="555"/>
      <c r="Q111" s="555"/>
      <c r="R111" s="555"/>
      <c r="S111" s="555"/>
      <c r="T111" s="555"/>
      <c r="U111" s="555"/>
      <c r="V111" s="555"/>
      <c r="W111" s="555"/>
    </row>
    <row r="112" spans="1:23" s="14" customFormat="1" x14ac:dyDescent="0.2">
      <c r="A112" s="419"/>
      <c r="B112" s="134" t="s">
        <v>26</v>
      </c>
      <c r="C112" s="101"/>
      <c r="D112" s="419"/>
      <c r="E112" s="91"/>
      <c r="F112" s="91"/>
      <c r="G112" s="85">
        <f t="shared" si="1"/>
        <v>8000</v>
      </c>
      <c r="H112" s="91"/>
      <c r="I112" s="91"/>
      <c r="J112" s="91"/>
      <c r="K112" s="91">
        <v>8000</v>
      </c>
      <c r="L112" s="47"/>
      <c r="M112" s="589"/>
      <c r="N112" s="573"/>
      <c r="O112" s="573"/>
      <c r="P112" s="573"/>
      <c r="Q112" s="573"/>
      <c r="R112" s="573"/>
      <c r="S112" s="573"/>
      <c r="T112" s="573"/>
      <c r="U112" s="573"/>
      <c r="V112" s="573"/>
      <c r="W112" s="573"/>
    </row>
    <row r="113" spans="1:130" s="21" customFormat="1" ht="47.25" x14ac:dyDescent="0.2">
      <c r="A113" s="417">
        <v>26</v>
      </c>
      <c r="B113" s="67" t="s">
        <v>62</v>
      </c>
      <c r="C113" s="15" t="s">
        <v>22</v>
      </c>
      <c r="D113" s="417">
        <v>3122</v>
      </c>
      <c r="E113" s="70">
        <v>422750</v>
      </c>
      <c r="F113" s="70">
        <v>30639.43</v>
      </c>
      <c r="G113" s="121">
        <f>SUM(G114:G116)</f>
        <v>208479</v>
      </c>
      <c r="H113" s="121">
        <f>SUM(H114:H116)</f>
        <v>208479</v>
      </c>
      <c r="I113" s="121">
        <f>SUM(I114:I116)</f>
        <v>0</v>
      </c>
      <c r="J113" s="121">
        <f>SUM(J114:J116)</f>
        <v>0</v>
      </c>
      <c r="K113" s="121">
        <f>SUM(K114:K116)</f>
        <v>0</v>
      </c>
      <c r="L113" s="20"/>
      <c r="M113" s="587">
        <v>208479</v>
      </c>
      <c r="N113" s="555"/>
      <c r="O113" s="555"/>
      <c r="P113" s="555"/>
      <c r="Q113" s="555"/>
      <c r="R113" s="555"/>
      <c r="S113" s="555"/>
      <c r="T113" s="555"/>
      <c r="U113" s="555"/>
      <c r="V113" s="555"/>
      <c r="W113" s="555"/>
    </row>
    <row r="114" spans="1:130" s="21" customFormat="1" x14ac:dyDescent="0.2">
      <c r="A114" s="418"/>
      <c r="B114" s="187" t="s">
        <v>23</v>
      </c>
      <c r="C114" s="100"/>
      <c r="D114" s="418"/>
      <c r="E114" s="85"/>
      <c r="F114" s="85"/>
      <c r="G114" s="85">
        <f>SUM(H114:K114)</f>
        <v>2958</v>
      </c>
      <c r="H114" s="85">
        <v>2958</v>
      </c>
      <c r="I114" s="85"/>
      <c r="J114" s="85"/>
      <c r="K114" s="85"/>
      <c r="L114" s="26"/>
      <c r="M114" s="587"/>
      <c r="N114" s="555"/>
      <c r="O114" s="555"/>
      <c r="P114" s="555"/>
      <c r="Q114" s="555"/>
      <c r="R114" s="555"/>
      <c r="S114" s="555"/>
      <c r="T114" s="555"/>
      <c r="U114" s="555"/>
      <c r="V114" s="555"/>
      <c r="W114" s="555"/>
    </row>
    <row r="115" spans="1:130" s="21" customFormat="1" x14ac:dyDescent="0.2">
      <c r="A115" s="418"/>
      <c r="B115" s="249" t="s">
        <v>24</v>
      </c>
      <c r="C115" s="100"/>
      <c r="D115" s="418"/>
      <c r="E115" s="85"/>
      <c r="F115" s="85"/>
      <c r="G115" s="85">
        <f t="shared" ref="G115:G120" si="2">SUM(H115:K115)</f>
        <v>201021</v>
      </c>
      <c r="H115" s="85">
        <v>201021</v>
      </c>
      <c r="I115" s="85"/>
      <c r="J115" s="85"/>
      <c r="K115" s="85"/>
      <c r="L115" s="26" t="s">
        <v>252</v>
      </c>
      <c r="M115" s="587"/>
      <c r="N115" s="555"/>
      <c r="O115" s="555"/>
      <c r="P115" s="555"/>
      <c r="Q115" s="555"/>
      <c r="R115" s="555"/>
      <c r="S115" s="555"/>
      <c r="T115" s="555"/>
      <c r="U115" s="555"/>
      <c r="V115" s="555"/>
      <c r="W115" s="555"/>
    </row>
    <row r="116" spans="1:130" s="21" customFormat="1" x14ac:dyDescent="0.2">
      <c r="A116" s="419"/>
      <c r="B116" s="134" t="s">
        <v>26</v>
      </c>
      <c r="C116" s="101"/>
      <c r="D116" s="419"/>
      <c r="E116" s="91"/>
      <c r="F116" s="91"/>
      <c r="G116" s="85">
        <f t="shared" si="2"/>
        <v>4500</v>
      </c>
      <c r="H116" s="91">
        <v>4500</v>
      </c>
      <c r="I116" s="91"/>
      <c r="J116" s="91"/>
      <c r="K116" s="91"/>
      <c r="L116" s="47" t="s">
        <v>27</v>
      </c>
      <c r="M116" s="587"/>
      <c r="N116" s="555"/>
      <c r="O116" s="555"/>
      <c r="P116" s="555"/>
      <c r="Q116" s="555"/>
      <c r="R116" s="555"/>
      <c r="S116" s="555"/>
      <c r="T116" s="555"/>
      <c r="U116" s="555"/>
      <c r="V116" s="555"/>
      <c r="W116" s="555"/>
    </row>
    <row r="117" spans="1:130" s="21" customFormat="1" ht="47.25" x14ac:dyDescent="0.2">
      <c r="A117" s="417">
        <v>27</v>
      </c>
      <c r="B117" s="67" t="s">
        <v>211</v>
      </c>
      <c r="C117" s="15" t="s">
        <v>22</v>
      </c>
      <c r="D117" s="33">
        <v>3122</v>
      </c>
      <c r="E117" s="70">
        <v>1311462</v>
      </c>
      <c r="F117" s="260">
        <v>38989.800000000003</v>
      </c>
      <c r="G117" s="121">
        <f>SUM(G118:G120)</f>
        <v>800000</v>
      </c>
      <c r="H117" s="121">
        <f>SUM(H118:H120)</f>
        <v>200000</v>
      </c>
      <c r="I117" s="121">
        <f>SUM(I118:I120)</f>
        <v>0</v>
      </c>
      <c r="J117" s="121">
        <f>SUM(J118:J120)</f>
        <v>0</v>
      </c>
      <c r="K117" s="121">
        <f>SUM(K118:K120)</f>
        <v>600000</v>
      </c>
      <c r="L117" s="20"/>
      <c r="M117" s="587">
        <v>800000</v>
      </c>
      <c r="N117" s="555"/>
      <c r="O117" s="555"/>
      <c r="P117" s="555"/>
      <c r="Q117" s="555"/>
      <c r="R117" s="555"/>
      <c r="S117" s="555"/>
      <c r="T117" s="555"/>
      <c r="U117" s="555"/>
      <c r="V117" s="555"/>
      <c r="W117" s="555"/>
    </row>
    <row r="118" spans="1:130" s="21" customFormat="1" x14ac:dyDescent="0.2">
      <c r="A118" s="418"/>
      <c r="B118" s="187" t="s">
        <v>23</v>
      </c>
      <c r="C118" s="100"/>
      <c r="D118" s="37"/>
      <c r="E118" s="85"/>
      <c r="F118" s="261"/>
      <c r="G118" s="85">
        <f t="shared" si="2"/>
        <v>19549</v>
      </c>
      <c r="H118" s="85">
        <v>13549</v>
      </c>
      <c r="I118" s="85"/>
      <c r="J118" s="85"/>
      <c r="K118" s="85">
        <v>6000</v>
      </c>
      <c r="L118" s="26"/>
      <c r="M118" s="587"/>
      <c r="N118" s="555"/>
      <c r="O118" s="555"/>
      <c r="P118" s="555"/>
      <c r="Q118" s="555"/>
      <c r="R118" s="555"/>
      <c r="S118" s="555"/>
      <c r="T118" s="555"/>
      <c r="U118" s="555"/>
      <c r="V118" s="555"/>
      <c r="W118" s="555"/>
    </row>
    <row r="119" spans="1:130" s="21" customFormat="1" x14ac:dyDescent="0.2">
      <c r="A119" s="418"/>
      <c r="B119" s="249" t="s">
        <v>24</v>
      </c>
      <c r="C119" s="100"/>
      <c r="D119" s="37"/>
      <c r="E119" s="85"/>
      <c r="F119" s="261"/>
      <c r="G119" s="85">
        <f t="shared" si="2"/>
        <v>770451</v>
      </c>
      <c r="H119" s="85">
        <v>186451</v>
      </c>
      <c r="I119" s="85"/>
      <c r="J119" s="85"/>
      <c r="K119" s="85">
        <v>584000</v>
      </c>
      <c r="L119" s="26" t="s">
        <v>63</v>
      </c>
      <c r="M119" s="587"/>
      <c r="N119" s="555"/>
      <c r="O119" s="555"/>
      <c r="P119" s="555"/>
      <c r="Q119" s="555"/>
      <c r="R119" s="555"/>
      <c r="S119" s="555"/>
      <c r="T119" s="555"/>
      <c r="U119" s="555"/>
      <c r="V119" s="555"/>
      <c r="W119" s="555"/>
    </row>
    <row r="120" spans="1:130" s="21" customFormat="1" x14ac:dyDescent="0.2">
      <c r="A120" s="419"/>
      <c r="B120" s="249" t="s">
        <v>26</v>
      </c>
      <c r="C120" s="101"/>
      <c r="D120" s="267"/>
      <c r="E120" s="91"/>
      <c r="F120" s="262"/>
      <c r="G120" s="85">
        <f t="shared" si="2"/>
        <v>10000</v>
      </c>
      <c r="H120" s="91"/>
      <c r="I120" s="91"/>
      <c r="J120" s="91"/>
      <c r="K120" s="91">
        <v>10000</v>
      </c>
      <c r="L120" s="47" t="s">
        <v>27</v>
      </c>
      <c r="M120" s="587"/>
      <c r="N120" s="555"/>
      <c r="O120" s="555"/>
      <c r="P120" s="555"/>
      <c r="Q120" s="555"/>
      <c r="R120" s="555"/>
      <c r="S120" s="555"/>
      <c r="T120" s="555"/>
      <c r="U120" s="555"/>
      <c r="V120" s="555"/>
      <c r="W120" s="555"/>
    </row>
    <row r="121" spans="1:130" s="21" customFormat="1" ht="47.25" x14ac:dyDescent="0.2">
      <c r="A121" s="417">
        <v>28</v>
      </c>
      <c r="B121" s="67" t="s">
        <v>212</v>
      </c>
      <c r="C121" s="15" t="s">
        <v>22</v>
      </c>
      <c r="D121" s="33">
        <v>3122</v>
      </c>
      <c r="E121" s="512">
        <v>600000</v>
      </c>
      <c r="F121" s="260"/>
      <c r="G121" s="431">
        <f>SUM(G122:G124)</f>
        <v>100000</v>
      </c>
      <c r="H121" s="121">
        <f>SUM(H122:H124)</f>
        <v>100000</v>
      </c>
      <c r="I121" s="121">
        <f>SUM(I122:I124)</f>
        <v>0</v>
      </c>
      <c r="J121" s="121">
        <f>SUM(J122:J124)</f>
        <v>0</v>
      </c>
      <c r="K121" s="121">
        <f>SUM(K122:K124)</f>
        <v>0</v>
      </c>
      <c r="L121" s="20"/>
      <c r="M121" s="587">
        <v>360000</v>
      </c>
      <c r="N121" s="555">
        <v>260</v>
      </c>
      <c r="O121" s="555"/>
      <c r="P121" s="555"/>
      <c r="Q121" s="555"/>
      <c r="R121" s="555"/>
      <c r="S121" s="555"/>
      <c r="T121" s="555"/>
      <c r="U121" s="555"/>
      <c r="V121" s="555"/>
      <c r="W121" s="555"/>
    </row>
    <row r="122" spans="1:130" s="21" customFormat="1" x14ac:dyDescent="0.2">
      <c r="A122" s="418"/>
      <c r="B122" s="249" t="s">
        <v>23</v>
      </c>
      <c r="C122" s="100"/>
      <c r="D122" s="37"/>
      <c r="E122" s="107"/>
      <c r="F122" s="261"/>
      <c r="G122" s="432">
        <f>SUM(H122:K122)</f>
        <v>75000</v>
      </c>
      <c r="H122" s="85">
        <v>75000</v>
      </c>
      <c r="I122" s="85"/>
      <c r="J122" s="85">
        <v>0</v>
      </c>
      <c r="K122" s="85"/>
      <c r="L122" s="26"/>
      <c r="M122" s="587"/>
      <c r="N122" s="555"/>
      <c r="O122" s="555"/>
      <c r="P122" s="555"/>
      <c r="Q122" s="555"/>
      <c r="R122" s="555"/>
      <c r="S122" s="555"/>
      <c r="T122" s="555"/>
      <c r="U122" s="555"/>
      <c r="V122" s="555"/>
      <c r="W122" s="555"/>
    </row>
    <row r="123" spans="1:130" s="21" customFormat="1" x14ac:dyDescent="0.2">
      <c r="A123" s="418"/>
      <c r="B123" s="249" t="s">
        <v>24</v>
      </c>
      <c r="C123" s="100"/>
      <c r="D123" s="37"/>
      <c r="E123" s="85">
        <v>416896</v>
      </c>
      <c r="F123" s="261"/>
      <c r="G123" s="432">
        <f>SUM(H123:K123)</f>
        <v>25000</v>
      </c>
      <c r="H123" s="85">
        <v>25000</v>
      </c>
      <c r="I123" s="85"/>
      <c r="J123" s="85"/>
      <c r="K123" s="85">
        <v>0</v>
      </c>
      <c r="L123" s="26" t="s">
        <v>25</v>
      </c>
      <c r="M123" s="587"/>
      <c r="N123" s="555"/>
      <c r="O123" s="555"/>
      <c r="P123" s="555"/>
      <c r="Q123" s="555"/>
      <c r="R123" s="555"/>
      <c r="S123" s="555"/>
      <c r="T123" s="555"/>
      <c r="U123" s="555"/>
      <c r="V123" s="555"/>
      <c r="W123" s="555"/>
    </row>
    <row r="124" spans="1:130" s="237" customFormat="1" x14ac:dyDescent="0.2">
      <c r="A124" s="419"/>
      <c r="B124" s="134" t="s">
        <v>26</v>
      </c>
      <c r="C124" s="101"/>
      <c r="D124" s="267"/>
      <c r="E124" s="108"/>
      <c r="F124" s="262"/>
      <c r="G124" s="433">
        <f>SUM(H124:K124)</f>
        <v>0</v>
      </c>
      <c r="H124" s="91"/>
      <c r="I124" s="91"/>
      <c r="J124" s="91">
        <v>0</v>
      </c>
      <c r="K124" s="91">
        <v>0</v>
      </c>
      <c r="L124" s="47" t="s">
        <v>27</v>
      </c>
      <c r="M124" s="590"/>
      <c r="N124" s="554"/>
      <c r="O124" s="554"/>
      <c r="P124" s="554"/>
      <c r="Q124" s="554"/>
      <c r="R124" s="554"/>
      <c r="S124" s="554"/>
      <c r="T124" s="554"/>
      <c r="U124" s="554"/>
      <c r="V124" s="554"/>
      <c r="W124" s="554"/>
      <c r="X124" s="245"/>
      <c r="Y124" s="245"/>
      <c r="Z124" s="245"/>
      <c r="AA124" s="245"/>
      <c r="AB124" s="245"/>
      <c r="AC124" s="245"/>
      <c r="AD124" s="245"/>
      <c r="AE124" s="245"/>
      <c r="AF124" s="245"/>
      <c r="AG124" s="245"/>
      <c r="AH124" s="245"/>
      <c r="AI124" s="245"/>
      <c r="AJ124" s="245"/>
      <c r="AK124" s="245"/>
      <c r="AL124" s="245"/>
      <c r="AM124" s="245"/>
      <c r="AN124" s="245"/>
      <c r="AO124" s="245"/>
      <c r="AP124" s="245"/>
      <c r="AQ124" s="245"/>
      <c r="AR124" s="245"/>
      <c r="AS124" s="245"/>
      <c r="AT124" s="245"/>
      <c r="AU124" s="245"/>
      <c r="AV124" s="245"/>
      <c r="AW124" s="245"/>
      <c r="AX124" s="245"/>
      <c r="AY124" s="245"/>
      <c r="AZ124" s="245"/>
      <c r="BA124" s="245"/>
      <c r="BB124" s="245"/>
      <c r="BC124" s="245"/>
      <c r="BD124" s="245"/>
      <c r="BE124" s="245"/>
      <c r="BF124" s="245"/>
      <c r="BG124" s="245"/>
      <c r="BH124" s="245"/>
      <c r="BI124" s="245"/>
      <c r="BJ124" s="245"/>
      <c r="BK124" s="245"/>
      <c r="BL124" s="245"/>
      <c r="BM124" s="245"/>
      <c r="BN124" s="245"/>
      <c r="BO124" s="245"/>
      <c r="BP124" s="245"/>
      <c r="BQ124" s="245"/>
      <c r="BR124" s="245"/>
      <c r="BS124" s="245"/>
      <c r="BT124" s="245"/>
      <c r="BU124" s="245"/>
      <c r="BV124" s="245"/>
      <c r="BW124" s="245"/>
      <c r="BX124" s="245"/>
      <c r="BY124" s="245"/>
      <c r="BZ124" s="245"/>
      <c r="CA124" s="245"/>
      <c r="CB124" s="245"/>
      <c r="CC124" s="245"/>
      <c r="CD124" s="245"/>
      <c r="CE124" s="245"/>
      <c r="CF124" s="245"/>
      <c r="CG124" s="245"/>
      <c r="CH124" s="245"/>
      <c r="CI124" s="245"/>
      <c r="CJ124" s="245"/>
      <c r="CK124" s="245"/>
      <c r="CL124" s="245"/>
      <c r="CM124" s="245"/>
      <c r="CN124" s="245"/>
      <c r="CO124" s="245"/>
      <c r="CP124" s="245"/>
      <c r="CQ124" s="245"/>
      <c r="CR124" s="245"/>
      <c r="CS124" s="245"/>
      <c r="CT124" s="245"/>
      <c r="CU124" s="245"/>
      <c r="CV124" s="245"/>
      <c r="CW124" s="245"/>
      <c r="CX124" s="245"/>
      <c r="CY124" s="245"/>
      <c r="CZ124" s="245"/>
      <c r="DA124" s="245"/>
      <c r="DB124" s="245"/>
      <c r="DC124" s="245"/>
      <c r="DD124" s="245"/>
      <c r="DE124" s="245"/>
      <c r="DF124" s="245"/>
      <c r="DG124" s="245"/>
      <c r="DH124" s="245"/>
      <c r="DI124" s="245"/>
      <c r="DJ124" s="245"/>
      <c r="DK124" s="245"/>
      <c r="DL124" s="245"/>
      <c r="DM124" s="245"/>
      <c r="DN124" s="245"/>
      <c r="DO124" s="245"/>
      <c r="DP124" s="245"/>
      <c r="DQ124" s="245"/>
      <c r="DR124" s="245"/>
      <c r="DS124" s="245"/>
      <c r="DT124" s="245"/>
      <c r="DU124" s="245"/>
      <c r="DV124" s="245"/>
      <c r="DW124" s="245"/>
      <c r="DX124" s="245"/>
      <c r="DY124" s="245"/>
      <c r="DZ124" s="245"/>
    </row>
    <row r="125" spans="1:130" s="237" customFormat="1" ht="63" x14ac:dyDescent="0.2">
      <c r="A125" s="418">
        <v>29</v>
      </c>
      <c r="B125" s="490" t="s">
        <v>310</v>
      </c>
      <c r="C125" s="100" t="s">
        <v>22</v>
      </c>
      <c r="D125" s="37">
        <v>3122</v>
      </c>
      <c r="E125" s="70" t="s">
        <v>36</v>
      </c>
      <c r="F125" s="261"/>
      <c r="G125" s="430">
        <v>20000</v>
      </c>
      <c r="H125" s="85"/>
      <c r="I125" s="85"/>
      <c r="J125" s="430">
        <v>20000</v>
      </c>
      <c r="K125" s="85"/>
      <c r="L125" s="26" t="s">
        <v>307</v>
      </c>
      <c r="M125" s="590"/>
      <c r="N125" s="554"/>
      <c r="O125" s="554"/>
      <c r="P125" s="554"/>
      <c r="Q125" s="554"/>
      <c r="R125" s="554"/>
      <c r="S125" s="554"/>
      <c r="T125" s="554"/>
      <c r="U125" s="554"/>
      <c r="V125" s="554"/>
      <c r="W125" s="554"/>
      <c r="X125" s="245"/>
      <c r="Y125" s="245"/>
      <c r="Z125" s="245"/>
      <c r="AA125" s="245"/>
      <c r="AB125" s="245"/>
      <c r="AC125" s="245"/>
      <c r="AD125" s="245"/>
      <c r="AE125" s="245"/>
      <c r="AF125" s="245"/>
      <c r="AG125" s="245"/>
      <c r="AH125" s="245"/>
      <c r="AI125" s="245"/>
      <c r="AJ125" s="245"/>
      <c r="AK125" s="245"/>
      <c r="AL125" s="245"/>
      <c r="AM125" s="245"/>
      <c r="AN125" s="245"/>
      <c r="AO125" s="245"/>
      <c r="AP125" s="245"/>
      <c r="AQ125" s="245"/>
      <c r="AR125" s="245"/>
      <c r="AS125" s="245"/>
      <c r="AT125" s="245"/>
      <c r="AU125" s="245"/>
      <c r="AV125" s="245"/>
      <c r="AW125" s="245"/>
      <c r="AX125" s="245"/>
      <c r="AY125" s="245"/>
      <c r="AZ125" s="245"/>
      <c r="BA125" s="245"/>
      <c r="BB125" s="245"/>
      <c r="BC125" s="245"/>
      <c r="BD125" s="245"/>
      <c r="BE125" s="245"/>
      <c r="BF125" s="245"/>
      <c r="BG125" s="245"/>
      <c r="BH125" s="245"/>
      <c r="BI125" s="245"/>
      <c r="BJ125" s="245"/>
      <c r="BK125" s="245"/>
      <c r="BL125" s="245"/>
      <c r="BM125" s="245"/>
      <c r="BN125" s="245"/>
      <c r="BO125" s="245"/>
      <c r="BP125" s="245"/>
      <c r="BQ125" s="245"/>
      <c r="BR125" s="245"/>
      <c r="BS125" s="245"/>
      <c r="BT125" s="245"/>
      <c r="BU125" s="245"/>
      <c r="BV125" s="245"/>
      <c r="BW125" s="245"/>
      <c r="BX125" s="245"/>
      <c r="BY125" s="245"/>
      <c r="BZ125" s="245"/>
      <c r="CA125" s="245"/>
      <c r="CB125" s="245"/>
      <c r="CC125" s="245"/>
      <c r="CD125" s="245"/>
      <c r="CE125" s="245"/>
      <c r="CF125" s="245"/>
      <c r="CG125" s="245"/>
      <c r="CH125" s="245"/>
      <c r="CI125" s="245"/>
      <c r="CJ125" s="245"/>
      <c r="CK125" s="245"/>
      <c r="CL125" s="245"/>
      <c r="CM125" s="245"/>
      <c r="CN125" s="245"/>
      <c r="CO125" s="245"/>
      <c r="CP125" s="245"/>
      <c r="CQ125" s="245"/>
      <c r="CR125" s="245"/>
      <c r="CS125" s="245"/>
      <c r="CT125" s="245"/>
      <c r="CU125" s="245"/>
      <c r="CV125" s="245"/>
      <c r="CW125" s="245"/>
      <c r="CX125" s="245"/>
      <c r="CY125" s="245"/>
      <c r="CZ125" s="245"/>
      <c r="DA125" s="245"/>
      <c r="DB125" s="245"/>
      <c r="DC125" s="245"/>
      <c r="DD125" s="245"/>
      <c r="DE125" s="245"/>
      <c r="DF125" s="245"/>
      <c r="DG125" s="245"/>
      <c r="DH125" s="245"/>
      <c r="DI125" s="245"/>
      <c r="DJ125" s="245"/>
      <c r="DK125" s="245"/>
      <c r="DL125" s="245"/>
      <c r="DM125" s="245"/>
      <c r="DN125" s="245"/>
      <c r="DO125" s="245"/>
      <c r="DP125" s="245"/>
      <c r="DQ125" s="245"/>
      <c r="DR125" s="245"/>
      <c r="DS125" s="245"/>
      <c r="DT125" s="245"/>
      <c r="DU125" s="245"/>
      <c r="DV125" s="245"/>
      <c r="DW125" s="245"/>
      <c r="DX125" s="245"/>
      <c r="DY125" s="245"/>
      <c r="DZ125" s="245"/>
    </row>
    <row r="126" spans="1:130" s="21" customFormat="1" ht="47.25" x14ac:dyDescent="0.2">
      <c r="A126" s="417">
        <v>30</v>
      </c>
      <c r="B126" s="272" t="s">
        <v>260</v>
      </c>
      <c r="C126" s="36">
        <v>150101</v>
      </c>
      <c r="D126" s="36">
        <v>3132</v>
      </c>
      <c r="E126" s="70">
        <v>600000</v>
      </c>
      <c r="F126" s="79"/>
      <c r="G126" s="431">
        <f>SUM(G127:G129)</f>
        <v>70000</v>
      </c>
      <c r="H126" s="266">
        <f>SUM(H127:H129)</f>
        <v>50000</v>
      </c>
      <c r="I126" s="266">
        <f>SUM(I127:I129)</f>
        <v>20000</v>
      </c>
      <c r="J126" s="266">
        <f>SUM(J127:J129)</f>
        <v>0</v>
      </c>
      <c r="K126" s="266">
        <f>SUM(K127:K129)</f>
        <v>0</v>
      </c>
      <c r="L126" s="20"/>
      <c r="M126" s="587">
        <v>370000</v>
      </c>
      <c r="N126" s="555">
        <v>300</v>
      </c>
      <c r="O126" s="555"/>
      <c r="P126" s="555"/>
      <c r="Q126" s="555"/>
      <c r="R126" s="555"/>
      <c r="S126" s="555"/>
      <c r="T126" s="555"/>
      <c r="U126" s="555"/>
      <c r="V126" s="555"/>
      <c r="W126" s="555"/>
    </row>
    <row r="127" spans="1:130" s="21" customFormat="1" x14ac:dyDescent="0.2">
      <c r="A127" s="418"/>
      <c r="B127" s="113" t="s">
        <v>37</v>
      </c>
      <c r="C127" s="40"/>
      <c r="D127" s="40"/>
      <c r="E127" s="85"/>
      <c r="F127" s="89"/>
      <c r="G127" s="432">
        <f>SUM(H127:K127)</f>
        <v>70000</v>
      </c>
      <c r="H127" s="258">
        <v>50000</v>
      </c>
      <c r="I127" s="89">
        <v>20000</v>
      </c>
      <c r="J127" s="89"/>
      <c r="K127" s="85"/>
      <c r="L127" s="26"/>
      <c r="M127" s="587"/>
      <c r="N127" s="555"/>
      <c r="O127" s="555"/>
      <c r="P127" s="555"/>
      <c r="Q127" s="555"/>
      <c r="R127" s="555"/>
      <c r="S127" s="555"/>
      <c r="T127" s="555"/>
      <c r="U127" s="555"/>
      <c r="V127" s="555"/>
      <c r="W127" s="555"/>
    </row>
    <row r="128" spans="1:130" s="21" customFormat="1" x14ac:dyDescent="0.2">
      <c r="A128" s="418"/>
      <c r="B128" s="113" t="s">
        <v>32</v>
      </c>
      <c r="C128" s="40"/>
      <c r="D128" s="40"/>
      <c r="E128" s="85"/>
      <c r="F128" s="89"/>
      <c r="G128" s="432">
        <f>SUM(H128:K128)</f>
        <v>0</v>
      </c>
      <c r="H128" s="258"/>
      <c r="I128" s="89">
        <v>0</v>
      </c>
      <c r="J128" s="89">
        <v>0</v>
      </c>
      <c r="K128" s="85"/>
      <c r="L128" s="26" t="s">
        <v>25</v>
      </c>
      <c r="M128" s="587"/>
      <c r="N128" s="555"/>
      <c r="O128" s="555"/>
      <c r="P128" s="555"/>
      <c r="Q128" s="555"/>
      <c r="R128" s="555"/>
      <c r="S128" s="555"/>
      <c r="T128" s="555"/>
      <c r="U128" s="555"/>
      <c r="V128" s="555"/>
      <c r="W128" s="555"/>
    </row>
    <row r="129" spans="1:23" s="21" customFormat="1" x14ac:dyDescent="0.2">
      <c r="A129" s="419"/>
      <c r="B129" s="114" t="s">
        <v>26</v>
      </c>
      <c r="C129" s="97"/>
      <c r="D129" s="97"/>
      <c r="E129" s="91"/>
      <c r="F129" s="92"/>
      <c r="G129" s="433">
        <f>SUM(H129:K129)</f>
        <v>0</v>
      </c>
      <c r="H129" s="259"/>
      <c r="I129" s="92">
        <v>0</v>
      </c>
      <c r="J129" s="92">
        <v>0</v>
      </c>
      <c r="K129" s="91"/>
      <c r="L129" s="47" t="s">
        <v>27</v>
      </c>
      <c r="M129" s="587"/>
      <c r="N129" s="555"/>
      <c r="O129" s="555"/>
      <c r="P129" s="555"/>
      <c r="Q129" s="555"/>
      <c r="R129" s="555"/>
      <c r="S129" s="555"/>
      <c r="T129" s="555"/>
      <c r="U129" s="555"/>
      <c r="V129" s="555"/>
      <c r="W129" s="555"/>
    </row>
    <row r="130" spans="1:23" s="21" customFormat="1" ht="47.25" x14ac:dyDescent="0.2">
      <c r="A130" s="60">
        <v>31</v>
      </c>
      <c r="B130" s="71" t="s">
        <v>261</v>
      </c>
      <c r="C130" s="147" t="s">
        <v>22</v>
      </c>
      <c r="D130" s="110">
        <v>3141</v>
      </c>
      <c r="E130" s="234"/>
      <c r="F130" s="112"/>
      <c r="G130" s="76">
        <f>SUM(H130:K130)</f>
        <v>80000</v>
      </c>
      <c r="H130" s="112">
        <v>80000</v>
      </c>
      <c r="I130" s="74">
        <v>0</v>
      </c>
      <c r="J130" s="74">
        <v>0</v>
      </c>
      <c r="K130" s="74">
        <v>0</v>
      </c>
      <c r="L130" s="12" t="s">
        <v>25</v>
      </c>
      <c r="M130" s="587">
        <v>80000</v>
      </c>
      <c r="N130" s="555"/>
      <c r="O130" s="555"/>
      <c r="P130" s="555"/>
      <c r="Q130" s="555"/>
      <c r="R130" s="555"/>
      <c r="S130" s="555"/>
      <c r="T130" s="555"/>
      <c r="U130" s="555"/>
      <c r="V130" s="555"/>
      <c r="W130" s="555"/>
    </row>
    <row r="131" spans="1:23" s="21" customFormat="1" ht="52.5" customHeight="1" x14ac:dyDescent="0.2">
      <c r="A131" s="60">
        <v>32</v>
      </c>
      <c r="B131" s="109" t="s">
        <v>64</v>
      </c>
      <c r="C131" s="62" t="s">
        <v>22</v>
      </c>
      <c r="D131" s="110">
        <v>3142</v>
      </c>
      <c r="E131" s="91">
        <v>80000</v>
      </c>
      <c r="F131" s="77"/>
      <c r="G131" s="76">
        <f>SUM(H131:K131)</f>
        <v>80000</v>
      </c>
      <c r="H131" s="263">
        <v>0</v>
      </c>
      <c r="I131" s="77">
        <v>80000</v>
      </c>
      <c r="J131" s="77">
        <v>0</v>
      </c>
      <c r="K131" s="74">
        <v>0</v>
      </c>
      <c r="L131" s="12" t="s">
        <v>25</v>
      </c>
      <c r="M131" s="587">
        <v>80000</v>
      </c>
      <c r="N131" s="555"/>
      <c r="O131" s="555"/>
      <c r="P131" s="555"/>
      <c r="Q131" s="555"/>
      <c r="R131" s="555"/>
      <c r="S131" s="555"/>
      <c r="T131" s="555"/>
      <c r="U131" s="555"/>
      <c r="V131" s="555"/>
      <c r="W131" s="555"/>
    </row>
    <row r="132" spans="1:23" s="21" customFormat="1" x14ac:dyDescent="0.2">
      <c r="A132" s="418">
        <v>33</v>
      </c>
      <c r="B132" s="249" t="s">
        <v>65</v>
      </c>
      <c r="C132" s="100" t="s">
        <v>22</v>
      </c>
      <c r="D132" s="418">
        <v>3142</v>
      </c>
      <c r="E132" s="85">
        <v>1400000</v>
      </c>
      <c r="F132" s="85"/>
      <c r="G132" s="268">
        <f>SUM(G133:G135)</f>
        <v>300000</v>
      </c>
      <c r="H132" s="268">
        <f>SUM(H133:H135)</f>
        <v>300000</v>
      </c>
      <c r="I132" s="268">
        <f>SUM(I133:I135)</f>
        <v>0</v>
      </c>
      <c r="J132" s="268">
        <f>SUM(J133:J135)</f>
        <v>0</v>
      </c>
      <c r="K132" s="268">
        <f>SUM(K133:K135)</f>
        <v>0</v>
      </c>
      <c r="L132" s="26"/>
      <c r="M132" s="587">
        <v>300000</v>
      </c>
      <c r="N132" s="555"/>
      <c r="O132" s="555"/>
      <c r="P132" s="555"/>
      <c r="Q132" s="555"/>
      <c r="R132" s="555"/>
      <c r="S132" s="555"/>
      <c r="T132" s="555"/>
      <c r="U132" s="555"/>
      <c r="V132" s="555"/>
      <c r="W132" s="555"/>
    </row>
    <row r="133" spans="1:23" s="21" customFormat="1" x14ac:dyDescent="0.2">
      <c r="A133" s="418"/>
      <c r="B133" s="43" t="s">
        <v>37</v>
      </c>
      <c r="C133" s="100"/>
      <c r="D133" s="418"/>
      <c r="E133" s="85"/>
      <c r="F133" s="85"/>
      <c r="G133" s="85">
        <f t="shared" ref="G133:G141" si="3">SUM(H133:K133)</f>
        <v>30000</v>
      </c>
      <c r="H133" s="85">
        <v>30000</v>
      </c>
      <c r="I133" s="85"/>
      <c r="J133" s="85"/>
      <c r="K133" s="85"/>
      <c r="L133" s="26"/>
      <c r="M133" s="587"/>
      <c r="N133" s="555"/>
      <c r="O133" s="555"/>
      <c r="P133" s="555"/>
      <c r="Q133" s="555"/>
      <c r="R133" s="555"/>
      <c r="S133" s="555"/>
      <c r="T133" s="555"/>
      <c r="U133" s="555"/>
      <c r="V133" s="555"/>
      <c r="W133" s="555"/>
    </row>
    <row r="134" spans="1:23" s="21" customFormat="1" x14ac:dyDescent="0.2">
      <c r="A134" s="418"/>
      <c r="B134" s="43" t="s">
        <v>66</v>
      </c>
      <c r="C134" s="100"/>
      <c r="D134" s="418"/>
      <c r="E134" s="85"/>
      <c r="F134" s="85"/>
      <c r="G134" s="85">
        <f t="shared" si="3"/>
        <v>265000</v>
      </c>
      <c r="H134" s="85">
        <v>265000</v>
      </c>
      <c r="I134" s="85"/>
      <c r="J134" s="85"/>
      <c r="K134" s="85"/>
      <c r="L134" s="26" t="s">
        <v>49</v>
      </c>
      <c r="M134" s="587"/>
      <c r="N134" s="555"/>
      <c r="O134" s="555"/>
      <c r="P134" s="555"/>
      <c r="Q134" s="555"/>
      <c r="R134" s="555"/>
      <c r="S134" s="555"/>
      <c r="T134" s="555"/>
      <c r="U134" s="555"/>
      <c r="V134" s="555"/>
      <c r="W134" s="555"/>
    </row>
    <row r="135" spans="1:23" s="21" customFormat="1" x14ac:dyDescent="0.2">
      <c r="A135" s="418"/>
      <c r="B135" s="43" t="s">
        <v>26</v>
      </c>
      <c r="C135" s="100"/>
      <c r="D135" s="418"/>
      <c r="E135" s="85"/>
      <c r="F135" s="85"/>
      <c r="G135" s="85">
        <f t="shared" si="3"/>
        <v>5000</v>
      </c>
      <c r="H135" s="85">
        <v>5000</v>
      </c>
      <c r="I135" s="85"/>
      <c r="J135" s="85"/>
      <c r="K135" s="85"/>
      <c r="L135" s="26" t="s">
        <v>27</v>
      </c>
      <c r="M135" s="587"/>
      <c r="N135" s="555"/>
      <c r="O135" s="555"/>
      <c r="P135" s="555"/>
      <c r="Q135" s="555"/>
      <c r="R135" s="555"/>
      <c r="S135" s="555"/>
      <c r="T135" s="555"/>
      <c r="U135" s="555"/>
      <c r="V135" s="555"/>
      <c r="W135" s="555"/>
    </row>
    <row r="136" spans="1:23" s="21" customFormat="1" ht="38.25" customHeight="1" x14ac:dyDescent="0.2">
      <c r="A136" s="417">
        <v>34</v>
      </c>
      <c r="B136" s="34" t="s">
        <v>290</v>
      </c>
      <c r="C136" s="78">
        <v>150101</v>
      </c>
      <c r="D136" s="36">
        <v>3142</v>
      </c>
      <c r="E136" s="70">
        <v>12919572</v>
      </c>
      <c r="F136" s="79">
        <v>12766406</v>
      </c>
      <c r="G136" s="459">
        <f t="shared" si="3"/>
        <v>253000</v>
      </c>
      <c r="H136" s="95"/>
      <c r="I136" s="88">
        <v>153000</v>
      </c>
      <c r="J136" s="79">
        <v>100000</v>
      </c>
      <c r="K136" s="70"/>
      <c r="L136" s="182" t="s">
        <v>194</v>
      </c>
      <c r="M136" s="587">
        <v>153000</v>
      </c>
      <c r="N136" s="555"/>
      <c r="O136" s="555">
        <v>100</v>
      </c>
      <c r="P136" s="555"/>
      <c r="Q136" s="555"/>
      <c r="R136" s="555"/>
      <c r="S136" s="555"/>
      <c r="T136" s="555"/>
      <c r="U136" s="555"/>
      <c r="V136" s="555"/>
      <c r="W136" s="555"/>
    </row>
    <row r="137" spans="1:23" s="21" customFormat="1" ht="68.25" customHeight="1" x14ac:dyDescent="0.2">
      <c r="A137" s="445">
        <v>35</v>
      </c>
      <c r="B137" s="451" t="s">
        <v>316</v>
      </c>
      <c r="C137" s="447">
        <v>150101</v>
      </c>
      <c r="D137" s="448">
        <v>3142</v>
      </c>
      <c r="E137" s="70" t="s">
        <v>36</v>
      </c>
      <c r="F137" s="79"/>
      <c r="G137" s="464">
        <f>G138+G139</f>
        <v>125560</v>
      </c>
      <c r="H137" s="95">
        <v>0</v>
      </c>
      <c r="I137" s="88">
        <v>0</v>
      </c>
      <c r="J137" s="464">
        <f>J138+J139</f>
        <v>125560</v>
      </c>
      <c r="K137" s="464">
        <v>0</v>
      </c>
      <c r="L137" s="446" t="s">
        <v>25</v>
      </c>
      <c r="M137" s="587"/>
      <c r="N137" s="555"/>
      <c r="O137" s="555">
        <v>125.56</v>
      </c>
      <c r="P137" s="555"/>
      <c r="Q137" s="555"/>
      <c r="R137" s="555"/>
      <c r="S137" s="555"/>
      <c r="T137" s="555"/>
      <c r="U137" s="555"/>
      <c r="V137" s="555"/>
      <c r="W137" s="555"/>
    </row>
    <row r="138" spans="1:23" s="21" customFormat="1" ht="17.100000000000001" customHeight="1" x14ac:dyDescent="0.2">
      <c r="A138" s="449"/>
      <c r="B138" s="457" t="s">
        <v>37</v>
      </c>
      <c r="C138" s="453"/>
      <c r="D138" s="455"/>
      <c r="E138" s="116"/>
      <c r="F138" s="89"/>
      <c r="G138" s="461">
        <v>8000</v>
      </c>
      <c r="H138" s="258"/>
      <c r="I138" s="102"/>
      <c r="J138" s="461">
        <v>8000</v>
      </c>
      <c r="K138" s="461"/>
      <c r="L138" s="463"/>
      <c r="M138" s="587"/>
      <c r="N138" s="555"/>
      <c r="O138" s="555"/>
      <c r="P138" s="555"/>
      <c r="Q138" s="555"/>
      <c r="R138" s="555"/>
      <c r="S138" s="555"/>
      <c r="T138" s="555"/>
      <c r="U138" s="555"/>
      <c r="V138" s="555"/>
      <c r="W138" s="555"/>
    </row>
    <row r="139" spans="1:23" s="21" customFormat="1" ht="17.100000000000001" customHeight="1" x14ac:dyDescent="0.2">
      <c r="A139" s="450"/>
      <c r="B139" s="452" t="s">
        <v>289</v>
      </c>
      <c r="C139" s="454"/>
      <c r="D139" s="456"/>
      <c r="E139" s="117"/>
      <c r="F139" s="92"/>
      <c r="G139" s="462">
        <v>117560</v>
      </c>
      <c r="H139" s="259"/>
      <c r="I139" s="104"/>
      <c r="J139" s="462">
        <v>117560</v>
      </c>
      <c r="K139" s="462"/>
      <c r="L139" s="458"/>
      <c r="M139" s="587"/>
      <c r="N139" s="555"/>
      <c r="O139" s="555"/>
      <c r="P139" s="555"/>
      <c r="Q139" s="555"/>
      <c r="R139" s="555"/>
      <c r="S139" s="555"/>
      <c r="T139" s="555"/>
      <c r="U139" s="555"/>
      <c r="V139" s="555"/>
      <c r="W139" s="555"/>
    </row>
    <row r="140" spans="1:23" s="415" customFormat="1" ht="55.5" customHeight="1" x14ac:dyDescent="0.2">
      <c r="A140" s="418">
        <v>36</v>
      </c>
      <c r="B140" s="515" t="s">
        <v>237</v>
      </c>
      <c r="C140" s="100" t="s">
        <v>22</v>
      </c>
      <c r="D140" s="40">
        <v>3142</v>
      </c>
      <c r="E140" s="85"/>
      <c r="F140" s="89"/>
      <c r="G140" s="268">
        <f t="shared" si="3"/>
        <v>1000000</v>
      </c>
      <c r="H140" s="496"/>
      <c r="I140" s="496"/>
      <c r="J140" s="496">
        <v>500000</v>
      </c>
      <c r="K140" s="496">
        <v>500000</v>
      </c>
      <c r="L140" s="26" t="s">
        <v>114</v>
      </c>
      <c r="M140" s="588">
        <v>1000000</v>
      </c>
      <c r="N140" s="556"/>
      <c r="O140" s="556"/>
      <c r="P140" s="556"/>
      <c r="Q140" s="556"/>
      <c r="R140" s="556"/>
      <c r="S140" s="556"/>
      <c r="T140" s="556"/>
      <c r="U140" s="556"/>
      <c r="V140" s="556"/>
      <c r="W140" s="556"/>
    </row>
    <row r="141" spans="1:23" ht="54" customHeight="1" x14ac:dyDescent="0.3">
      <c r="A141" s="69">
        <v>37</v>
      </c>
      <c r="B141" s="139" t="s">
        <v>250</v>
      </c>
      <c r="C141" s="55" t="s">
        <v>22</v>
      </c>
      <c r="D141" s="417">
        <v>3142</v>
      </c>
      <c r="E141" s="70">
        <v>969100</v>
      </c>
      <c r="F141" s="493"/>
      <c r="G141" s="56">
        <f t="shared" si="3"/>
        <v>785504</v>
      </c>
      <c r="H141" s="494"/>
      <c r="I141" s="494"/>
      <c r="J141" s="495">
        <v>200000</v>
      </c>
      <c r="K141" s="495">
        <v>585504</v>
      </c>
      <c r="L141" s="20" t="s">
        <v>25</v>
      </c>
      <c r="M141" s="591">
        <v>969100</v>
      </c>
    </row>
    <row r="142" spans="1:23" ht="35.25" customHeight="1" x14ac:dyDescent="0.3">
      <c r="A142" s="69">
        <v>38</v>
      </c>
      <c r="B142" s="503" t="s">
        <v>308</v>
      </c>
      <c r="C142" s="55" t="s">
        <v>309</v>
      </c>
      <c r="D142" s="417">
        <v>3132</v>
      </c>
      <c r="E142" s="70">
        <v>105000</v>
      </c>
      <c r="F142" s="493"/>
      <c r="G142" s="443">
        <v>105000</v>
      </c>
      <c r="H142" s="494"/>
      <c r="I142" s="494"/>
      <c r="J142" s="56">
        <v>105000</v>
      </c>
      <c r="K142" s="495"/>
      <c r="L142" s="20"/>
      <c r="M142" s="591"/>
    </row>
    <row r="143" spans="1:23" x14ac:dyDescent="0.3">
      <c r="A143" s="84"/>
      <c r="B143" s="43" t="s">
        <v>37</v>
      </c>
      <c r="C143" s="127"/>
      <c r="D143" s="418"/>
      <c r="E143" s="85"/>
      <c r="F143" s="497"/>
      <c r="G143" s="471">
        <v>1000</v>
      </c>
      <c r="H143" s="499"/>
      <c r="I143" s="499"/>
      <c r="J143" s="41">
        <v>1000</v>
      </c>
      <c r="K143" s="501"/>
      <c r="L143" s="26"/>
      <c r="M143" s="591"/>
    </row>
    <row r="144" spans="1:23" x14ac:dyDescent="0.3">
      <c r="A144" s="84"/>
      <c r="B144" s="43" t="s">
        <v>32</v>
      </c>
      <c r="C144" s="127"/>
      <c r="D144" s="418"/>
      <c r="E144" s="85"/>
      <c r="F144" s="497"/>
      <c r="G144" s="471">
        <v>101600</v>
      </c>
      <c r="H144" s="499"/>
      <c r="I144" s="499"/>
      <c r="J144" s="41">
        <v>101600</v>
      </c>
      <c r="K144" s="501"/>
      <c r="L144" s="26" t="s">
        <v>25</v>
      </c>
      <c r="M144" s="591"/>
    </row>
    <row r="145" spans="1:23" x14ac:dyDescent="0.3">
      <c r="A145" s="90"/>
      <c r="B145" s="46" t="s">
        <v>26</v>
      </c>
      <c r="C145" s="132"/>
      <c r="D145" s="419"/>
      <c r="E145" s="91"/>
      <c r="F145" s="498"/>
      <c r="G145" s="472">
        <v>2400</v>
      </c>
      <c r="H145" s="500"/>
      <c r="I145" s="500"/>
      <c r="J145" s="123">
        <v>2400</v>
      </c>
      <c r="K145" s="502"/>
      <c r="L145" s="47" t="s">
        <v>27</v>
      </c>
      <c r="M145" s="591"/>
    </row>
    <row r="146" spans="1:23" s="21" customFormat="1" ht="38.25" customHeight="1" x14ac:dyDescent="0.2">
      <c r="A146" s="418">
        <v>39</v>
      </c>
      <c r="B146" s="43" t="s">
        <v>67</v>
      </c>
      <c r="C146" s="100" t="s">
        <v>68</v>
      </c>
      <c r="D146" s="40">
        <v>3132</v>
      </c>
      <c r="E146" s="85">
        <v>600000</v>
      </c>
      <c r="F146" s="89"/>
      <c r="G146" s="430">
        <f>SUM(G147:G149)</f>
        <v>500000</v>
      </c>
      <c r="H146" s="496">
        <f>SUM(H147:H149)</f>
        <v>310000</v>
      </c>
      <c r="I146" s="496">
        <f>SUM(I147:I149)</f>
        <v>0</v>
      </c>
      <c r="J146" s="496">
        <f>SUM(J147:J149)</f>
        <v>190000</v>
      </c>
      <c r="K146" s="496">
        <f>SUM(K147:K149)</f>
        <v>0</v>
      </c>
      <c r="L146" s="26"/>
      <c r="M146" s="587">
        <v>600000</v>
      </c>
      <c r="N146" s="555">
        <v>100</v>
      </c>
      <c r="O146" s="555"/>
      <c r="P146" s="555"/>
      <c r="Q146" s="555"/>
      <c r="R146" s="555"/>
      <c r="S146" s="555"/>
      <c r="T146" s="555"/>
      <c r="U146" s="555"/>
      <c r="V146" s="555"/>
      <c r="W146" s="555"/>
    </row>
    <row r="147" spans="1:23" s="21" customFormat="1" x14ac:dyDescent="0.2">
      <c r="A147" s="418"/>
      <c r="B147" s="43" t="s">
        <v>37</v>
      </c>
      <c r="C147" s="100"/>
      <c r="D147" s="40" t="s">
        <v>69</v>
      </c>
      <c r="E147" s="85"/>
      <c r="F147" s="264"/>
      <c r="G147" s="432">
        <f>SUM(H147:K147)</f>
        <v>60000</v>
      </c>
      <c r="H147" s="258">
        <v>60000</v>
      </c>
      <c r="I147" s="89"/>
      <c r="J147" s="89"/>
      <c r="K147" s="85"/>
      <c r="L147" s="26"/>
      <c r="M147" s="587"/>
      <c r="N147" s="555"/>
      <c r="O147" s="555"/>
      <c r="P147" s="555"/>
      <c r="Q147" s="555"/>
      <c r="R147" s="555"/>
      <c r="S147" s="555"/>
      <c r="T147" s="555"/>
      <c r="U147" s="555"/>
      <c r="V147" s="555"/>
      <c r="W147" s="555"/>
    </row>
    <row r="148" spans="1:23" s="21" customFormat="1" x14ac:dyDescent="0.2">
      <c r="A148" s="418"/>
      <c r="B148" s="43" t="s">
        <v>32</v>
      </c>
      <c r="C148" s="100"/>
      <c r="D148" s="40"/>
      <c r="E148" s="85"/>
      <c r="F148" s="264"/>
      <c r="G148" s="432">
        <f>SUM(H148:K148)</f>
        <v>431100</v>
      </c>
      <c r="H148" s="89">
        <v>245600</v>
      </c>
      <c r="I148" s="89"/>
      <c r="J148" s="89">
        <v>185500</v>
      </c>
      <c r="K148" s="85"/>
      <c r="L148" s="26" t="s">
        <v>192</v>
      </c>
      <c r="M148" s="592"/>
      <c r="N148" s="555"/>
      <c r="O148" s="555"/>
      <c r="P148" s="555"/>
      <c r="Q148" s="555"/>
      <c r="R148" s="555"/>
      <c r="S148" s="555"/>
      <c r="T148" s="555"/>
      <c r="U148" s="555"/>
      <c r="V148" s="555"/>
      <c r="W148" s="555"/>
    </row>
    <row r="149" spans="1:23" s="14" customFormat="1" x14ac:dyDescent="0.2">
      <c r="A149" s="419"/>
      <c r="B149" s="46" t="s">
        <v>26</v>
      </c>
      <c r="C149" s="101"/>
      <c r="D149" s="97"/>
      <c r="E149" s="91"/>
      <c r="F149" s="265"/>
      <c r="G149" s="432">
        <f>SUM(H149:K149)</f>
        <v>8900</v>
      </c>
      <c r="H149" s="92">
        <v>4400</v>
      </c>
      <c r="I149" s="92"/>
      <c r="J149" s="92">
        <v>4500</v>
      </c>
      <c r="K149" s="91"/>
      <c r="L149" s="47" t="s">
        <v>27</v>
      </c>
      <c r="M149" s="593"/>
      <c r="N149" s="573"/>
      <c r="O149" s="573"/>
      <c r="P149" s="573"/>
      <c r="Q149" s="573"/>
      <c r="R149" s="573"/>
      <c r="S149" s="573"/>
      <c r="T149" s="573"/>
      <c r="U149" s="573"/>
      <c r="V149" s="573"/>
      <c r="W149" s="573"/>
    </row>
    <row r="150" spans="1:23" s="21" customFormat="1" x14ac:dyDescent="0.2">
      <c r="A150" s="216"/>
      <c r="B150" s="222" t="s">
        <v>70</v>
      </c>
      <c r="C150" s="216"/>
      <c r="D150" s="216"/>
      <c r="E150" s="218"/>
      <c r="F150" s="218"/>
      <c r="G150" s="219">
        <f>G47+G48+G49+G50+G53+G54+G58+G62+G66+G67+G71+G72+G73+G74+G75+G77+G81+G85+G89+G93+G97+G101+G105+G109+G113+G117+G121+G125+G126+G130+G131+G132+G136+G137+G140+G141+G142+G146+G76</f>
        <v>9880062</v>
      </c>
      <c r="H150" s="219">
        <f>H47+H48+H49+H50+H53+H54+H58+H62+H66+H67+H71+H72+H73+H74+H75+H77+H81+H85+H89+H93+H97+H101+H105+H109+H113+H117+H121+H125+H126+H130+H131+H132+H136+H137+H140+H141+H142+H146+H76</f>
        <v>3281300</v>
      </c>
      <c r="I150" s="219">
        <f>I47+I48+I49+I50+I53+I54+I58+I62+I66+I67+I71+I72+I73+I74+I75+I77+I81+I85+I89+I93+I97+I101+I105+I109+I113+I117+I121+I125+I126+I130+I131+I132+I136+I137+I140+I141+I142+I146+I76</f>
        <v>1378056</v>
      </c>
      <c r="J150" s="219">
        <f>J47+J48+J49+J50+J53+J54+J58+J62+J66+J67+J71+J72+J73+J74+J75+J77+J81+J85+J89+J93+J97+J101+J105+J109+J113+J117+J121+J125+J126+J130+J131+J132+J136+J137+J140+J141+J142+J146+J76</f>
        <v>2360202</v>
      </c>
      <c r="K150" s="219">
        <f>K47+K48+K49+K50+K53+K54+K58+K62+K66+K67+K71+K72+K73+K74+K75+K77+K81+K85+K89+K93+K97+K101+K105+K109+K113+K117+K121+K125+K126+K130+K131+K132+K136+K137+K140+K141+K142+K146+K76</f>
        <v>2860504</v>
      </c>
      <c r="L150" s="220"/>
      <c r="M150" s="594">
        <f>G47+G48+G49+G50+G53+G54+G58+G62+G66+G67+G71+G72+G73+G74+G75+G77+G81+G85+G89+G93+G97+G101+G105+G109+G113+G117+G121+G125+G126+G130+G131+G132+G136+G137+G140+G141+G142+G146</f>
        <v>9487462</v>
      </c>
      <c r="N150" s="555"/>
      <c r="O150" s="555"/>
      <c r="P150" s="555"/>
      <c r="Q150" s="555"/>
      <c r="R150" s="555"/>
      <c r="S150" s="555"/>
      <c r="T150" s="555"/>
      <c r="U150" s="555"/>
      <c r="V150" s="555"/>
      <c r="W150" s="555"/>
    </row>
    <row r="151" spans="1:23" s="115" customFormat="1" x14ac:dyDescent="0.2">
      <c r="A151" s="49"/>
      <c r="B151" s="61" t="s">
        <v>29</v>
      </c>
      <c r="C151" s="60"/>
      <c r="D151" s="60"/>
      <c r="E151" s="52"/>
      <c r="F151" s="52"/>
      <c r="G151" s="271">
        <f>G57+G61+G65+G70+G80+G84+G88+G92+G96+G100+G104+G108+G112+G116+G120+G124+G129+G135+G149</f>
        <v>92450</v>
      </c>
      <c r="H151" s="271">
        <f>H57+H61+H65+H70+H80+H84+H88+H92+H96+H100+H104+H108+H112+H116+H120+H124+H129+H135+H149</f>
        <v>42550</v>
      </c>
      <c r="I151" s="271">
        <f>I57+I61+I65+I70+I80+I84+I88+I92+I96+I100+I104+I108+I112+I116+I120+I124+I129+I135+I149</f>
        <v>22650</v>
      </c>
      <c r="J151" s="271">
        <f>J57+J61+J65+J70+J80+J84+J88+J92+J96+J100+J104+J108+J112+J116+J120+J124+J129+J135+J149</f>
        <v>6450</v>
      </c>
      <c r="K151" s="271">
        <f>K57+K61+K65+K70+K80+K84+K88+K92+K96+K100+K104+K108+K112+K116+K120+K124+K129+K135+K149</f>
        <v>20800</v>
      </c>
      <c r="L151" s="12"/>
      <c r="M151" s="595"/>
      <c r="N151" s="595"/>
      <c r="O151" s="595"/>
      <c r="P151" s="595"/>
      <c r="Q151" s="595"/>
      <c r="R151" s="595"/>
      <c r="S151" s="595"/>
      <c r="T151" s="595"/>
      <c r="U151" s="595"/>
      <c r="V151" s="595"/>
      <c r="W151" s="595"/>
    </row>
    <row r="152" spans="1:23" s="21" customFormat="1" x14ac:dyDescent="0.2">
      <c r="A152" s="641" t="s">
        <v>71</v>
      </c>
      <c r="B152" s="642"/>
      <c r="C152" s="642"/>
      <c r="D152" s="642"/>
      <c r="E152" s="642"/>
      <c r="F152" s="642"/>
      <c r="G152" s="642"/>
      <c r="H152" s="642"/>
      <c r="I152" s="642"/>
      <c r="J152" s="642"/>
      <c r="K152" s="642"/>
      <c r="L152" s="643"/>
      <c r="M152" s="555"/>
      <c r="N152" s="555"/>
      <c r="O152" s="555"/>
      <c r="P152" s="555"/>
      <c r="Q152" s="555"/>
      <c r="R152" s="555"/>
      <c r="S152" s="555"/>
      <c r="T152" s="555"/>
      <c r="U152" s="555"/>
      <c r="V152" s="555"/>
      <c r="W152" s="555"/>
    </row>
    <row r="153" spans="1:23" s="21" customFormat="1" ht="37.5" customHeight="1" x14ac:dyDescent="0.2">
      <c r="A153" s="418">
        <v>1</v>
      </c>
      <c r="B153" s="113" t="s">
        <v>72</v>
      </c>
      <c r="C153" s="15" t="s">
        <v>35</v>
      </c>
      <c r="D153" s="417">
        <v>3122</v>
      </c>
      <c r="E153" s="130">
        <v>16547980</v>
      </c>
      <c r="F153" s="414">
        <v>12911271</v>
      </c>
      <c r="G153" s="443">
        <f>SUM(G154:G155)</f>
        <v>1400000</v>
      </c>
      <c r="H153" s="56">
        <f>SUM(H154:H155)</f>
        <v>0</v>
      </c>
      <c r="I153" s="281">
        <f>SUM(I154:I155)</f>
        <v>731950</v>
      </c>
      <c r="J153" s="56">
        <f>SUM(J154:J155)</f>
        <v>600000</v>
      </c>
      <c r="K153" s="281">
        <v>68050</v>
      </c>
      <c r="L153" s="20"/>
      <c r="M153" s="574">
        <f>I153+J153+K153</f>
        <v>1400000</v>
      </c>
      <c r="N153" s="555">
        <v>400</v>
      </c>
      <c r="O153" s="555"/>
      <c r="P153" s="555"/>
      <c r="Q153" s="555"/>
      <c r="R153" s="555"/>
      <c r="S153" s="555"/>
      <c r="T153" s="555"/>
      <c r="U153" s="555"/>
      <c r="V153" s="555"/>
      <c r="W153" s="555"/>
    </row>
    <row r="154" spans="1:23" s="21" customFormat="1" x14ac:dyDescent="0.2">
      <c r="A154" s="418"/>
      <c r="B154" s="247" t="s">
        <v>24</v>
      </c>
      <c r="C154" s="100"/>
      <c r="D154" s="72"/>
      <c r="E154" s="251"/>
      <c r="F154" s="41"/>
      <c r="G154" s="471">
        <f>SUM(H154:K154)</f>
        <v>1373000</v>
      </c>
      <c r="H154" s="41"/>
      <c r="I154" s="122">
        <v>725950</v>
      </c>
      <c r="J154" s="41">
        <v>579000</v>
      </c>
      <c r="K154" s="122">
        <v>68050</v>
      </c>
      <c r="L154" s="26" t="s">
        <v>128</v>
      </c>
      <c r="M154" s="596"/>
      <c r="N154" s="555"/>
      <c r="O154" s="555"/>
      <c r="P154" s="555"/>
      <c r="Q154" s="555"/>
      <c r="R154" s="555"/>
      <c r="S154" s="555"/>
      <c r="T154" s="555"/>
      <c r="U154" s="555"/>
      <c r="V154" s="555"/>
      <c r="W154" s="555"/>
    </row>
    <row r="155" spans="1:23" s="21" customFormat="1" x14ac:dyDescent="0.2">
      <c r="A155" s="419"/>
      <c r="B155" s="248" t="s">
        <v>26</v>
      </c>
      <c r="C155" s="101"/>
      <c r="D155" s="273"/>
      <c r="E155" s="255"/>
      <c r="F155" s="123"/>
      <c r="G155" s="471">
        <f>SUM(H155:K155)</f>
        <v>27000</v>
      </c>
      <c r="H155" s="123"/>
      <c r="I155" s="124">
        <v>6000</v>
      </c>
      <c r="J155" s="123">
        <v>21000</v>
      </c>
      <c r="K155" s="124">
        <v>0</v>
      </c>
      <c r="L155" s="47" t="s">
        <v>27</v>
      </c>
      <c r="M155" s="596"/>
      <c r="N155" s="555"/>
      <c r="O155" s="555"/>
      <c r="P155" s="555"/>
      <c r="Q155" s="555"/>
      <c r="R155" s="555"/>
      <c r="S155" s="555"/>
      <c r="T155" s="555"/>
      <c r="U155" s="555"/>
      <c r="V155" s="555"/>
      <c r="W155" s="555"/>
    </row>
    <row r="156" spans="1:23" s="14" customFormat="1" ht="31.5" x14ac:dyDescent="0.2">
      <c r="A156" s="60">
        <v>2</v>
      </c>
      <c r="B156" s="61" t="s">
        <v>73</v>
      </c>
      <c r="C156" s="147" t="s">
        <v>35</v>
      </c>
      <c r="D156" s="60">
        <v>3122</v>
      </c>
      <c r="E156" s="278">
        <v>0</v>
      </c>
      <c r="F156" s="52"/>
      <c r="G156" s="76">
        <f>SUM(H156:K156)</f>
        <v>50000</v>
      </c>
      <c r="H156" s="279">
        <v>50000</v>
      </c>
      <c r="I156" s="52"/>
      <c r="J156" s="279"/>
      <c r="K156" s="52"/>
      <c r="L156" s="12" t="s">
        <v>74</v>
      </c>
      <c r="M156" s="579">
        <v>50000</v>
      </c>
      <c r="N156" s="573"/>
      <c r="O156" s="573"/>
      <c r="P156" s="573"/>
      <c r="Q156" s="573"/>
      <c r="R156" s="573"/>
      <c r="S156" s="573"/>
      <c r="T156" s="573"/>
      <c r="U156" s="573"/>
      <c r="V156" s="573"/>
      <c r="W156" s="573"/>
    </row>
    <row r="157" spans="1:23" s="21" customFormat="1" ht="47.25" x14ac:dyDescent="0.2">
      <c r="A157" s="417">
        <v>3</v>
      </c>
      <c r="B157" s="118" t="s">
        <v>238</v>
      </c>
      <c r="C157" s="55" t="s">
        <v>35</v>
      </c>
      <c r="D157" s="36">
        <v>3132</v>
      </c>
      <c r="E157" s="18" t="s">
        <v>36</v>
      </c>
      <c r="F157" s="280"/>
      <c r="G157" s="56">
        <f>SUM(H157:K157)</f>
        <v>100000</v>
      </c>
      <c r="H157" s="280">
        <v>55000</v>
      </c>
      <c r="I157" s="18">
        <v>45000</v>
      </c>
      <c r="J157" s="281"/>
      <c r="K157" s="56"/>
      <c r="L157" s="20"/>
      <c r="M157" s="579">
        <v>100000</v>
      </c>
      <c r="N157" s="555"/>
      <c r="O157" s="555"/>
      <c r="P157" s="555"/>
      <c r="Q157" s="555"/>
      <c r="R157" s="555"/>
      <c r="S157" s="555"/>
      <c r="T157" s="555"/>
      <c r="U157" s="555"/>
      <c r="V157" s="555"/>
      <c r="W157" s="555"/>
    </row>
    <row r="158" spans="1:23" s="21" customFormat="1" x14ac:dyDescent="0.2">
      <c r="A158" s="33">
        <v>4</v>
      </c>
      <c r="B158" s="140" t="s">
        <v>77</v>
      </c>
      <c r="C158" s="15" t="s">
        <v>35</v>
      </c>
      <c r="D158" s="36">
        <v>3132</v>
      </c>
      <c r="E158" s="18">
        <v>735050</v>
      </c>
      <c r="F158" s="280"/>
      <c r="G158" s="443">
        <f>SUM(G159:G161)</f>
        <v>735050</v>
      </c>
      <c r="H158" s="56">
        <f>SUM(H159:H161)</f>
        <v>667000</v>
      </c>
      <c r="I158" s="56">
        <f>SUM(I159:I161)</f>
        <v>68050</v>
      </c>
      <c r="J158" s="56">
        <f>SUM(J159:J161)</f>
        <v>0</v>
      </c>
      <c r="K158" s="56">
        <f>SUM(K159:K161)</f>
        <v>0</v>
      </c>
      <c r="L158" s="20"/>
      <c r="M158" s="579">
        <v>667000</v>
      </c>
      <c r="N158" s="555"/>
      <c r="O158" s="555">
        <v>68.05</v>
      </c>
      <c r="P158" s="555"/>
      <c r="Q158" s="555"/>
      <c r="R158" s="555"/>
      <c r="S158" s="555"/>
      <c r="T158" s="555"/>
      <c r="U158" s="555"/>
      <c r="V158" s="555"/>
      <c r="W158" s="555"/>
    </row>
    <row r="159" spans="1:23" s="21" customFormat="1" x14ac:dyDescent="0.2">
      <c r="A159" s="37"/>
      <c r="B159" s="43" t="s">
        <v>37</v>
      </c>
      <c r="C159" s="100"/>
      <c r="D159" s="128"/>
      <c r="E159" s="41"/>
      <c r="F159" s="122"/>
      <c r="G159" s="471">
        <v>2900</v>
      </c>
      <c r="H159" s="41">
        <v>2900</v>
      </c>
      <c r="I159" s="41"/>
      <c r="J159" s="122"/>
      <c r="K159" s="251"/>
      <c r="L159" s="26"/>
      <c r="M159" s="597"/>
      <c r="N159" s="555"/>
      <c r="O159" s="555"/>
      <c r="P159" s="555"/>
      <c r="Q159" s="555"/>
      <c r="R159" s="555"/>
      <c r="S159" s="555"/>
      <c r="T159" s="555"/>
      <c r="U159" s="555"/>
      <c r="V159" s="555"/>
      <c r="W159" s="555"/>
    </row>
    <row r="160" spans="1:23" s="21" customFormat="1" x14ac:dyDescent="0.2">
      <c r="A160" s="37"/>
      <c r="B160" s="43" t="s">
        <v>32</v>
      </c>
      <c r="C160" s="100"/>
      <c r="D160" s="72"/>
      <c r="E160" s="41"/>
      <c r="F160" s="122"/>
      <c r="G160" s="471">
        <f>SUM(H160:K160)</f>
        <v>717150</v>
      </c>
      <c r="H160" s="41">
        <v>649100</v>
      </c>
      <c r="I160" s="41">
        <v>68050</v>
      </c>
      <c r="J160" s="41"/>
      <c r="K160" s="41"/>
      <c r="L160" s="186" t="s">
        <v>203</v>
      </c>
      <c r="M160" s="597"/>
      <c r="N160" s="555"/>
      <c r="O160" s="555"/>
      <c r="P160" s="555"/>
      <c r="Q160" s="555"/>
      <c r="R160" s="555"/>
      <c r="S160" s="555"/>
      <c r="T160" s="555"/>
      <c r="U160" s="555"/>
      <c r="V160" s="555"/>
      <c r="W160" s="555"/>
    </row>
    <row r="161" spans="1:23" s="21" customFormat="1" x14ac:dyDescent="0.2">
      <c r="A161" s="267"/>
      <c r="B161" s="46" t="s">
        <v>26</v>
      </c>
      <c r="C161" s="101"/>
      <c r="D161" s="273"/>
      <c r="E161" s="123"/>
      <c r="F161" s="124"/>
      <c r="G161" s="471">
        <f>SUM(H161:K161)</f>
        <v>15000</v>
      </c>
      <c r="H161" s="123">
        <v>15000</v>
      </c>
      <c r="I161" s="123"/>
      <c r="J161" s="124"/>
      <c r="K161" s="255"/>
      <c r="L161" s="47" t="s">
        <v>27</v>
      </c>
      <c r="M161" s="597"/>
      <c r="N161" s="555"/>
      <c r="O161" s="555">
        <v>220</v>
      </c>
      <c r="P161" s="555"/>
      <c r="Q161" s="555"/>
      <c r="R161" s="555"/>
      <c r="S161" s="555"/>
      <c r="T161" s="555"/>
      <c r="U161" s="555"/>
      <c r="V161" s="555"/>
      <c r="W161" s="555"/>
    </row>
    <row r="162" spans="1:23" s="21" customFormat="1" ht="45" customHeight="1" x14ac:dyDescent="0.2">
      <c r="A162" s="33">
        <v>5</v>
      </c>
      <c r="B162" s="140" t="s">
        <v>220</v>
      </c>
      <c r="C162" s="15" t="s">
        <v>35</v>
      </c>
      <c r="D162" s="36">
        <v>3132</v>
      </c>
      <c r="E162" s="18">
        <v>915548</v>
      </c>
      <c r="F162" s="280"/>
      <c r="G162" s="443">
        <f>SUM(G163:G165)</f>
        <v>875000</v>
      </c>
      <c r="H162" s="56">
        <f>SUM(H163:H165)</f>
        <v>5000</v>
      </c>
      <c r="I162" s="56">
        <f>SUM(I163:I165)</f>
        <v>0</v>
      </c>
      <c r="J162" s="56">
        <f>SUM(J163:J165)</f>
        <v>650000</v>
      </c>
      <c r="K162" s="56">
        <f>SUM(K163:K165)</f>
        <v>220000</v>
      </c>
      <c r="L162" s="20"/>
      <c r="M162" s="574">
        <v>655000</v>
      </c>
      <c r="N162" s="555"/>
      <c r="O162" s="555"/>
      <c r="P162" s="555"/>
      <c r="Q162" s="555"/>
      <c r="R162" s="555"/>
      <c r="S162" s="555"/>
      <c r="T162" s="555"/>
      <c r="U162" s="555"/>
      <c r="V162" s="555"/>
      <c r="W162" s="555"/>
    </row>
    <row r="163" spans="1:23" s="21" customFormat="1" x14ac:dyDescent="0.2">
      <c r="A163" s="37"/>
      <c r="B163" s="43" t="s">
        <v>37</v>
      </c>
      <c r="C163" s="100"/>
      <c r="D163" s="128"/>
      <c r="E163" s="41"/>
      <c r="F163" s="122"/>
      <c r="G163" s="471">
        <f>SUM(H163:K163)</f>
        <v>2000</v>
      </c>
      <c r="H163" s="41">
        <v>2000</v>
      </c>
      <c r="I163" s="41"/>
      <c r="J163" s="122"/>
      <c r="K163" s="251"/>
      <c r="L163" s="26"/>
      <c r="M163" s="583"/>
      <c r="N163" s="555"/>
      <c r="O163" s="555"/>
      <c r="P163" s="555"/>
      <c r="Q163" s="555"/>
      <c r="R163" s="555"/>
      <c r="S163" s="555"/>
      <c r="T163" s="555"/>
      <c r="U163" s="555"/>
      <c r="V163" s="555"/>
      <c r="W163" s="555"/>
    </row>
    <row r="164" spans="1:23" s="21" customFormat="1" x14ac:dyDescent="0.2">
      <c r="A164" s="37"/>
      <c r="B164" s="43" t="s">
        <v>32</v>
      </c>
      <c r="C164" s="100"/>
      <c r="D164" s="72"/>
      <c r="E164" s="41"/>
      <c r="F164" s="122"/>
      <c r="G164" s="471">
        <f>SUM(H164:K164)</f>
        <v>857000</v>
      </c>
      <c r="H164" s="41">
        <v>3000</v>
      </c>
      <c r="I164" s="41"/>
      <c r="J164" s="41">
        <v>634000</v>
      </c>
      <c r="K164" s="41">
        <v>220000</v>
      </c>
      <c r="L164" s="26" t="s">
        <v>321</v>
      </c>
      <c r="M164" s="583"/>
      <c r="N164" s="555"/>
      <c r="O164" s="555"/>
      <c r="P164" s="555"/>
      <c r="Q164" s="555"/>
      <c r="R164" s="555"/>
      <c r="S164" s="555"/>
      <c r="T164" s="555"/>
      <c r="U164" s="555"/>
      <c r="V164" s="555"/>
      <c r="W164" s="555"/>
    </row>
    <row r="165" spans="1:23" s="21" customFormat="1" x14ac:dyDescent="0.2">
      <c r="A165" s="267"/>
      <c r="B165" s="46" t="s">
        <v>26</v>
      </c>
      <c r="C165" s="101"/>
      <c r="D165" s="273"/>
      <c r="E165" s="123"/>
      <c r="F165" s="124"/>
      <c r="G165" s="472">
        <f>SUM(H165:K165)</f>
        <v>16000</v>
      </c>
      <c r="H165" s="123"/>
      <c r="I165" s="123"/>
      <c r="J165" s="124">
        <v>16000</v>
      </c>
      <c r="K165" s="255"/>
      <c r="L165" s="47" t="s">
        <v>27</v>
      </c>
      <c r="M165" s="583"/>
      <c r="N165" s="555"/>
      <c r="O165" s="555"/>
      <c r="P165" s="555"/>
      <c r="Q165" s="555"/>
      <c r="R165" s="555"/>
      <c r="S165" s="555"/>
      <c r="T165" s="555"/>
      <c r="U165" s="555"/>
      <c r="V165" s="555"/>
      <c r="W165" s="555"/>
    </row>
    <row r="166" spans="1:23" s="21" customFormat="1" ht="31.5" x14ac:dyDescent="0.2">
      <c r="A166" s="417">
        <v>6</v>
      </c>
      <c r="B166" s="139" t="s">
        <v>210</v>
      </c>
      <c r="C166" s="15" t="s">
        <v>35</v>
      </c>
      <c r="D166" s="36">
        <v>3132</v>
      </c>
      <c r="E166" s="18">
        <v>3900595</v>
      </c>
      <c r="F166" s="280"/>
      <c r="G166" s="56">
        <f>SUM(G167:G168)</f>
        <v>1000000</v>
      </c>
      <c r="H166" s="56">
        <f>SUM(H167:H168)</f>
        <v>0</v>
      </c>
      <c r="I166" s="56">
        <f>SUM(I167:I168)</f>
        <v>0</v>
      </c>
      <c r="J166" s="56">
        <f>SUM(J167:J168)</f>
        <v>300000</v>
      </c>
      <c r="K166" s="56">
        <f>SUM(K167:K168)</f>
        <v>700000</v>
      </c>
      <c r="L166" s="20"/>
      <c r="M166" s="574">
        <v>1000000</v>
      </c>
      <c r="N166" s="555"/>
      <c r="O166" s="555"/>
      <c r="P166" s="555"/>
      <c r="Q166" s="555"/>
      <c r="R166" s="555"/>
      <c r="S166" s="555"/>
      <c r="T166" s="555"/>
      <c r="U166" s="555"/>
      <c r="V166" s="555"/>
      <c r="W166" s="555"/>
    </row>
    <row r="167" spans="1:23" s="14" customFormat="1" x14ac:dyDescent="0.2">
      <c r="A167" s="418"/>
      <c r="B167" s="43" t="s">
        <v>32</v>
      </c>
      <c r="C167" s="100"/>
      <c r="D167" s="418"/>
      <c r="E167" s="41"/>
      <c r="F167" s="41"/>
      <c r="G167" s="41">
        <f>SUM(H167:K167)</f>
        <v>984000</v>
      </c>
      <c r="H167" s="41"/>
      <c r="I167" s="41"/>
      <c r="J167" s="41">
        <v>300000</v>
      </c>
      <c r="K167" s="41">
        <v>684000</v>
      </c>
      <c r="L167" s="26" t="s">
        <v>63</v>
      </c>
      <c r="M167" s="583"/>
      <c r="N167" s="573"/>
      <c r="O167" s="573"/>
      <c r="P167" s="573"/>
      <c r="Q167" s="573"/>
      <c r="R167" s="573"/>
      <c r="S167" s="573"/>
      <c r="T167" s="573"/>
      <c r="U167" s="573"/>
      <c r="V167" s="573"/>
      <c r="W167" s="573"/>
    </row>
    <row r="168" spans="1:23" s="14" customFormat="1" x14ac:dyDescent="0.2">
      <c r="A168" s="419"/>
      <c r="B168" s="46" t="s">
        <v>26</v>
      </c>
      <c r="C168" s="101"/>
      <c r="D168" s="419"/>
      <c r="E168" s="123"/>
      <c r="F168" s="123"/>
      <c r="G168" s="41">
        <f>SUM(H168:K168)</f>
        <v>16000</v>
      </c>
      <c r="H168" s="123"/>
      <c r="I168" s="123"/>
      <c r="J168" s="123"/>
      <c r="K168" s="123">
        <v>16000</v>
      </c>
      <c r="L168" s="47" t="s">
        <v>27</v>
      </c>
      <c r="M168" s="555"/>
      <c r="N168" s="573"/>
      <c r="O168" s="573"/>
      <c r="P168" s="573"/>
      <c r="Q168" s="573"/>
      <c r="R168" s="573"/>
      <c r="S168" s="573"/>
      <c r="T168" s="573"/>
      <c r="U168" s="573"/>
      <c r="V168" s="573"/>
      <c r="W168" s="573"/>
    </row>
    <row r="169" spans="1:23" s="14" customFormat="1" ht="40.5" customHeight="1" x14ac:dyDescent="0.2">
      <c r="A169" s="417">
        <v>7</v>
      </c>
      <c r="B169" s="43" t="s">
        <v>78</v>
      </c>
      <c r="C169" s="15" t="s">
        <v>35</v>
      </c>
      <c r="D169" s="36">
        <v>3132</v>
      </c>
      <c r="E169" s="18" t="s">
        <v>36</v>
      </c>
      <c r="F169" s="280"/>
      <c r="G169" s="443">
        <f>SUM(G170:G171)</f>
        <v>670800</v>
      </c>
      <c r="H169" s="56">
        <f>SUM(H170:H171)</f>
        <v>0</v>
      </c>
      <c r="I169" s="56">
        <f>SUM(I170:I171)</f>
        <v>670800</v>
      </c>
      <c r="J169" s="56">
        <f>SUM(J170:J171)</f>
        <v>0</v>
      </c>
      <c r="K169" s="56">
        <f>SUM(K170:K171)</f>
        <v>0</v>
      </c>
      <c r="L169" s="20"/>
      <c r="M169" s="579">
        <f>SUM(M170:M171)</f>
        <v>500000</v>
      </c>
      <c r="N169" s="573"/>
      <c r="O169" s="598">
        <v>170.8</v>
      </c>
      <c r="P169" s="573"/>
      <c r="Q169" s="573"/>
      <c r="R169" s="573"/>
      <c r="S169" s="573"/>
      <c r="T169" s="573"/>
      <c r="U169" s="573"/>
      <c r="V169" s="573"/>
      <c r="W169" s="573"/>
    </row>
    <row r="170" spans="1:23" s="14" customFormat="1" x14ac:dyDescent="0.2">
      <c r="A170" s="418"/>
      <c r="B170" s="43" t="s">
        <v>32</v>
      </c>
      <c r="C170" s="100"/>
      <c r="D170" s="418"/>
      <c r="E170" s="41"/>
      <c r="F170" s="41"/>
      <c r="G170" s="471">
        <f t="shared" ref="G170:G180" si="4">SUM(H170:K170)</f>
        <v>660800</v>
      </c>
      <c r="H170" s="41"/>
      <c r="I170" s="41">
        <v>660800</v>
      </c>
      <c r="J170" s="41"/>
      <c r="K170" s="251"/>
      <c r="L170" s="26" t="s">
        <v>288</v>
      </c>
      <c r="M170" s="597">
        <v>490000</v>
      </c>
      <c r="N170" s="573"/>
      <c r="O170" s="573"/>
      <c r="P170" s="573"/>
      <c r="Q170" s="573"/>
      <c r="R170" s="573"/>
      <c r="S170" s="573"/>
      <c r="T170" s="573"/>
      <c r="U170" s="573"/>
      <c r="V170" s="573"/>
      <c r="W170" s="573"/>
    </row>
    <row r="171" spans="1:23" s="14" customFormat="1" x14ac:dyDescent="0.2">
      <c r="A171" s="419"/>
      <c r="B171" s="46" t="s">
        <v>26</v>
      </c>
      <c r="C171" s="101"/>
      <c r="D171" s="419"/>
      <c r="E171" s="123"/>
      <c r="F171" s="123"/>
      <c r="G171" s="471">
        <f t="shared" si="4"/>
        <v>10000</v>
      </c>
      <c r="H171" s="123"/>
      <c r="I171" s="123">
        <v>10000</v>
      </c>
      <c r="J171" s="123"/>
      <c r="K171" s="255"/>
      <c r="L171" s="47" t="s">
        <v>27</v>
      </c>
      <c r="M171" s="597">
        <v>10000</v>
      </c>
      <c r="N171" s="573"/>
      <c r="O171" s="573"/>
      <c r="P171" s="573"/>
      <c r="Q171" s="573"/>
      <c r="R171" s="573"/>
      <c r="S171" s="573"/>
      <c r="T171" s="573"/>
      <c r="U171" s="573"/>
      <c r="V171" s="573"/>
      <c r="W171" s="573"/>
    </row>
    <row r="172" spans="1:23" s="14" customFormat="1" ht="31.5" x14ac:dyDescent="0.2">
      <c r="A172" s="37">
        <v>8</v>
      </c>
      <c r="B172" s="43" t="s">
        <v>79</v>
      </c>
      <c r="C172" s="15" t="s">
        <v>35</v>
      </c>
      <c r="D172" s="36">
        <v>3132</v>
      </c>
      <c r="E172" s="18" t="s">
        <v>36</v>
      </c>
      <c r="F172" s="280"/>
      <c r="G172" s="56">
        <f>SUM(G173:G174)</f>
        <v>200000</v>
      </c>
      <c r="H172" s="56">
        <f>SUM(H173:H174)</f>
        <v>0</v>
      </c>
      <c r="I172" s="56">
        <f>SUM(I173:I174)</f>
        <v>200000</v>
      </c>
      <c r="J172" s="56">
        <f>SUM(J173:J174)</f>
        <v>0</v>
      </c>
      <c r="K172" s="56">
        <f>SUM(K173:K174)</f>
        <v>0</v>
      </c>
      <c r="L172" s="26"/>
      <c r="M172" s="579">
        <f>SUM(M173:M174)</f>
        <v>200000</v>
      </c>
      <c r="N172" s="573"/>
      <c r="O172" s="573"/>
      <c r="P172" s="573"/>
      <c r="Q172" s="573"/>
      <c r="R172" s="573"/>
      <c r="S172" s="573"/>
      <c r="T172" s="573"/>
      <c r="U172" s="573"/>
      <c r="V172" s="573"/>
      <c r="W172" s="573"/>
    </row>
    <row r="173" spans="1:23" s="14" customFormat="1" x14ac:dyDescent="0.2">
      <c r="A173" s="37"/>
      <c r="B173" s="43" t="s">
        <v>32</v>
      </c>
      <c r="C173" s="100"/>
      <c r="D173" s="72"/>
      <c r="E173" s="41"/>
      <c r="F173" s="122"/>
      <c r="G173" s="41">
        <f t="shared" si="4"/>
        <v>197000</v>
      </c>
      <c r="H173" s="41"/>
      <c r="I173" s="41">
        <v>197000</v>
      </c>
      <c r="J173" s="41"/>
      <c r="K173" s="251"/>
      <c r="L173" s="26" t="s">
        <v>25</v>
      </c>
      <c r="M173" s="597">
        <v>197000</v>
      </c>
      <c r="N173" s="573"/>
      <c r="O173" s="573"/>
      <c r="P173" s="573"/>
      <c r="Q173" s="573"/>
      <c r="R173" s="573"/>
      <c r="S173" s="573"/>
      <c r="T173" s="573"/>
      <c r="U173" s="573"/>
      <c r="V173" s="573"/>
      <c r="W173" s="573"/>
    </row>
    <row r="174" spans="1:23" s="14" customFormat="1" x14ac:dyDescent="0.2">
      <c r="A174" s="37"/>
      <c r="B174" s="43" t="s">
        <v>26</v>
      </c>
      <c r="C174" s="100"/>
      <c r="D174" s="72"/>
      <c r="E174" s="41"/>
      <c r="F174" s="122"/>
      <c r="G174" s="41">
        <f t="shared" si="4"/>
        <v>3000</v>
      </c>
      <c r="H174" s="41"/>
      <c r="I174" s="41">
        <v>3000</v>
      </c>
      <c r="J174" s="41"/>
      <c r="K174" s="251"/>
      <c r="L174" s="26" t="s">
        <v>27</v>
      </c>
      <c r="M174" s="597">
        <v>3000</v>
      </c>
      <c r="N174" s="573"/>
      <c r="O174" s="573"/>
      <c r="P174" s="573"/>
      <c r="Q174" s="573"/>
      <c r="R174" s="573"/>
      <c r="S174" s="573"/>
      <c r="T174" s="573"/>
      <c r="U174" s="573"/>
      <c r="V174" s="573"/>
      <c r="W174" s="573"/>
    </row>
    <row r="175" spans="1:23" s="14" customFormat="1" ht="31.5" x14ac:dyDescent="0.2">
      <c r="A175" s="33">
        <v>9</v>
      </c>
      <c r="B175" s="67" t="s">
        <v>189</v>
      </c>
      <c r="C175" s="15" t="s">
        <v>35</v>
      </c>
      <c r="D175" s="36">
        <v>3132</v>
      </c>
      <c r="E175" s="18" t="s">
        <v>36</v>
      </c>
      <c r="F175" s="280"/>
      <c r="G175" s="443">
        <f>SUM(G176:G177)</f>
        <v>1766400</v>
      </c>
      <c r="H175" s="56">
        <f>SUM(H176:H177)</f>
        <v>0</v>
      </c>
      <c r="I175" s="56">
        <f>SUM(I176:I177)</f>
        <v>0</v>
      </c>
      <c r="J175" s="56">
        <f>SUM(J176:J177)</f>
        <v>1100000</v>
      </c>
      <c r="K175" s="56">
        <f>SUM(K176:K177)</f>
        <v>666400</v>
      </c>
      <c r="L175" s="20"/>
      <c r="M175" s="599">
        <v>1840000</v>
      </c>
      <c r="N175" s="573"/>
      <c r="O175" s="573"/>
      <c r="P175" s="573"/>
      <c r="Q175" s="573"/>
      <c r="R175" s="573"/>
      <c r="S175" s="573"/>
      <c r="T175" s="573"/>
      <c r="U175" s="573"/>
      <c r="V175" s="573"/>
      <c r="W175" s="573"/>
    </row>
    <row r="176" spans="1:23" s="14" customFormat="1" x14ac:dyDescent="0.2">
      <c r="A176" s="37"/>
      <c r="B176" s="43" t="s">
        <v>32</v>
      </c>
      <c r="C176" s="100"/>
      <c r="D176" s="72"/>
      <c r="E176" s="41"/>
      <c r="F176" s="122"/>
      <c r="G176" s="471">
        <f t="shared" si="4"/>
        <v>1730400</v>
      </c>
      <c r="H176" s="41"/>
      <c r="I176" s="41"/>
      <c r="J176" s="251">
        <v>1085000</v>
      </c>
      <c r="K176" s="41">
        <v>645400</v>
      </c>
      <c r="L176" s="26" t="s">
        <v>291</v>
      </c>
      <c r="M176" s="600"/>
      <c r="N176" s="573">
        <v>73.599999999999994</v>
      </c>
      <c r="O176" s="573"/>
      <c r="P176" s="573"/>
      <c r="Q176" s="573"/>
      <c r="R176" s="573"/>
      <c r="S176" s="573"/>
      <c r="T176" s="573"/>
      <c r="U176" s="573"/>
      <c r="V176" s="573"/>
      <c r="W176" s="573"/>
    </row>
    <row r="177" spans="1:23" s="14" customFormat="1" ht="15" customHeight="1" x14ac:dyDescent="0.2">
      <c r="A177" s="267"/>
      <c r="B177" s="46" t="s">
        <v>26</v>
      </c>
      <c r="C177" s="101"/>
      <c r="D177" s="273"/>
      <c r="E177" s="123"/>
      <c r="F177" s="124"/>
      <c r="G177" s="471">
        <f t="shared" si="4"/>
        <v>36000</v>
      </c>
      <c r="H177" s="123"/>
      <c r="I177" s="123"/>
      <c r="J177" s="255">
        <v>15000</v>
      </c>
      <c r="K177" s="123">
        <v>21000</v>
      </c>
      <c r="L177" s="47" t="s">
        <v>27</v>
      </c>
      <c r="M177" s="600"/>
      <c r="N177" s="573"/>
      <c r="O177" s="573"/>
      <c r="P177" s="573"/>
      <c r="Q177" s="573"/>
      <c r="R177" s="573"/>
      <c r="S177" s="573"/>
      <c r="T177" s="573"/>
      <c r="U177" s="573"/>
      <c r="V177" s="573"/>
      <c r="W177" s="573"/>
    </row>
    <row r="178" spans="1:23" s="14" customFormat="1" ht="31.5" x14ac:dyDescent="0.2">
      <c r="A178" s="417">
        <v>10</v>
      </c>
      <c r="B178" s="514" t="s">
        <v>218</v>
      </c>
      <c r="C178" s="15" t="s">
        <v>35</v>
      </c>
      <c r="D178" s="36">
        <v>3132</v>
      </c>
      <c r="E178" s="18" t="s">
        <v>36</v>
      </c>
      <c r="F178" s="18"/>
      <c r="G178" s="443">
        <f>SUM(G179:G180)</f>
        <v>53000</v>
      </c>
      <c r="H178" s="56">
        <f>SUM(H179:H180)</f>
        <v>50000</v>
      </c>
      <c r="I178" s="56">
        <f>SUM(I179:I180)</f>
        <v>0</v>
      </c>
      <c r="J178" s="56">
        <f>SUM(J179:J180)</f>
        <v>0</v>
      </c>
      <c r="K178" s="56">
        <f>SUM(K179:K180)</f>
        <v>3000</v>
      </c>
      <c r="L178" s="20"/>
      <c r="M178" s="579">
        <v>50000</v>
      </c>
      <c r="N178" s="573"/>
      <c r="O178" s="573"/>
      <c r="P178" s="573"/>
      <c r="Q178" s="573"/>
      <c r="R178" s="573"/>
      <c r="S178" s="573"/>
      <c r="T178" s="573"/>
      <c r="U178" s="573"/>
      <c r="V178" s="573"/>
      <c r="W178" s="573"/>
    </row>
    <row r="179" spans="1:23" s="14" customFormat="1" ht="18" customHeight="1" x14ac:dyDescent="0.2">
      <c r="A179" s="418"/>
      <c r="B179" s="43" t="s">
        <v>32</v>
      </c>
      <c r="C179" s="100"/>
      <c r="D179" s="40"/>
      <c r="E179" s="41"/>
      <c r="F179" s="41"/>
      <c r="G179" s="471">
        <f t="shared" si="4"/>
        <v>51000</v>
      </c>
      <c r="H179" s="41">
        <v>48000</v>
      </c>
      <c r="I179" s="41"/>
      <c r="J179" s="41"/>
      <c r="K179" s="41">
        <v>3000</v>
      </c>
      <c r="L179" s="26" t="s">
        <v>230</v>
      </c>
      <c r="M179" s="597"/>
      <c r="N179" s="573"/>
      <c r="O179" s="573">
        <v>3</v>
      </c>
      <c r="P179" s="573"/>
      <c r="Q179" s="573"/>
      <c r="R179" s="573"/>
      <c r="S179" s="573"/>
      <c r="T179" s="573"/>
      <c r="U179" s="573"/>
      <c r="V179" s="573"/>
      <c r="W179" s="573"/>
    </row>
    <row r="180" spans="1:23" s="14" customFormat="1" ht="15" customHeight="1" x14ac:dyDescent="0.2">
      <c r="A180" s="419"/>
      <c r="B180" s="46" t="s">
        <v>26</v>
      </c>
      <c r="C180" s="101"/>
      <c r="D180" s="97"/>
      <c r="E180" s="123"/>
      <c r="F180" s="123"/>
      <c r="G180" s="471">
        <f t="shared" si="4"/>
        <v>2000</v>
      </c>
      <c r="H180" s="123">
        <v>2000</v>
      </c>
      <c r="I180" s="123"/>
      <c r="J180" s="123"/>
      <c r="K180" s="123"/>
      <c r="L180" s="47" t="s">
        <v>27</v>
      </c>
      <c r="M180" s="597"/>
      <c r="N180" s="573"/>
      <c r="O180" s="573"/>
      <c r="P180" s="573"/>
      <c r="Q180" s="573"/>
      <c r="R180" s="573"/>
      <c r="S180" s="573"/>
      <c r="T180" s="573"/>
      <c r="U180" s="573"/>
      <c r="V180" s="573"/>
      <c r="W180" s="573"/>
    </row>
    <row r="181" spans="1:23" s="14" customFormat="1" ht="31.5" x14ac:dyDescent="0.2">
      <c r="A181" s="417">
        <v>11</v>
      </c>
      <c r="B181" s="514" t="s">
        <v>219</v>
      </c>
      <c r="C181" s="15" t="s">
        <v>35</v>
      </c>
      <c r="D181" s="36">
        <v>3132</v>
      </c>
      <c r="E181" s="18" t="s">
        <v>36</v>
      </c>
      <c r="F181" s="18"/>
      <c r="G181" s="56">
        <f>SUM(G182:G183)</f>
        <v>85000</v>
      </c>
      <c r="H181" s="56">
        <f>SUM(H182:H183)</f>
        <v>85000</v>
      </c>
      <c r="I181" s="56">
        <f>SUM(I182:I183)</f>
        <v>0</v>
      </c>
      <c r="J181" s="56">
        <f>SUM(J182:J183)</f>
        <v>0</v>
      </c>
      <c r="K181" s="56">
        <f>SUM(K182:K183)</f>
        <v>0</v>
      </c>
      <c r="L181" s="20"/>
      <c r="M181" s="601">
        <v>85000</v>
      </c>
      <c r="N181" s="573"/>
      <c r="O181" s="573"/>
      <c r="P181" s="573"/>
      <c r="Q181" s="573"/>
      <c r="R181" s="573"/>
      <c r="S181" s="573"/>
      <c r="T181" s="573"/>
      <c r="U181" s="573"/>
      <c r="V181" s="573"/>
      <c r="W181" s="573"/>
    </row>
    <row r="182" spans="1:23" s="14" customFormat="1" ht="18" customHeight="1" x14ac:dyDescent="0.2">
      <c r="A182" s="418"/>
      <c r="B182" s="43" t="s">
        <v>32</v>
      </c>
      <c r="C182" s="100"/>
      <c r="D182" s="40"/>
      <c r="E182" s="41"/>
      <c r="F182" s="41"/>
      <c r="G182" s="41">
        <f>SUM(H182:K182)</f>
        <v>83000</v>
      </c>
      <c r="H182" s="41">
        <v>83000</v>
      </c>
      <c r="I182" s="41"/>
      <c r="J182" s="41"/>
      <c r="K182" s="41"/>
      <c r="L182" s="26" t="s">
        <v>288</v>
      </c>
      <c r="M182" s="597"/>
      <c r="N182" s="573"/>
      <c r="O182" s="573"/>
      <c r="P182" s="573"/>
      <c r="Q182" s="573"/>
      <c r="R182" s="573"/>
      <c r="S182" s="573"/>
      <c r="T182" s="573"/>
      <c r="U182" s="573"/>
      <c r="V182" s="573"/>
      <c r="W182" s="573"/>
    </row>
    <row r="183" spans="1:23" s="14" customFormat="1" x14ac:dyDescent="0.2">
      <c r="A183" s="419"/>
      <c r="B183" s="46" t="s">
        <v>26</v>
      </c>
      <c r="C183" s="101"/>
      <c r="D183" s="97"/>
      <c r="E183" s="123"/>
      <c r="F183" s="123"/>
      <c r="G183" s="41">
        <f>SUM(H183:K183)</f>
        <v>2000</v>
      </c>
      <c r="H183" s="123">
        <v>2000</v>
      </c>
      <c r="I183" s="123"/>
      <c r="J183" s="123"/>
      <c r="K183" s="123"/>
      <c r="L183" s="47" t="s">
        <v>27</v>
      </c>
      <c r="M183" s="597"/>
      <c r="N183" s="573"/>
      <c r="O183" s="573"/>
      <c r="P183" s="573"/>
      <c r="Q183" s="573"/>
      <c r="R183" s="573"/>
      <c r="S183" s="573"/>
      <c r="T183" s="573"/>
      <c r="U183" s="573"/>
      <c r="V183" s="573"/>
      <c r="W183" s="573"/>
    </row>
    <row r="184" spans="1:23" s="14" customFormat="1" ht="29.25" customHeight="1" x14ac:dyDescent="0.2">
      <c r="A184" s="417">
        <v>12</v>
      </c>
      <c r="B184" s="514" t="s">
        <v>239</v>
      </c>
      <c r="C184" s="15" t="s">
        <v>35</v>
      </c>
      <c r="D184" s="36">
        <v>3132</v>
      </c>
      <c r="E184" s="18" t="s">
        <v>36</v>
      </c>
      <c r="F184" s="18"/>
      <c r="G184" s="443">
        <f>SUM(G185:G186)</f>
        <v>25000</v>
      </c>
      <c r="H184" s="56">
        <f>SUM(H185:H186)</f>
        <v>25000</v>
      </c>
      <c r="I184" s="56">
        <f>SUM(I185:I186)</f>
        <v>0</v>
      </c>
      <c r="J184" s="56">
        <f>SUM(J185:J186)</f>
        <v>0</v>
      </c>
      <c r="K184" s="56">
        <f>SUM(K185:K186)</f>
        <v>0</v>
      </c>
      <c r="L184" s="20"/>
      <c r="M184" s="601">
        <v>40000</v>
      </c>
      <c r="N184" s="573"/>
      <c r="O184" s="573"/>
      <c r="P184" s="573"/>
      <c r="Q184" s="573"/>
      <c r="R184" s="573"/>
      <c r="S184" s="573"/>
      <c r="T184" s="573"/>
      <c r="U184" s="573"/>
      <c r="V184" s="573"/>
      <c r="W184" s="573"/>
    </row>
    <row r="185" spans="1:23" s="14" customFormat="1" x14ac:dyDescent="0.2">
      <c r="A185" s="418"/>
      <c r="B185" s="43" t="s">
        <v>32</v>
      </c>
      <c r="C185" s="100"/>
      <c r="D185" s="40"/>
      <c r="E185" s="41"/>
      <c r="F185" s="41"/>
      <c r="G185" s="471">
        <f>SUM(H185:K185)</f>
        <v>25000</v>
      </c>
      <c r="H185" s="41">
        <v>25000</v>
      </c>
      <c r="I185" s="41"/>
      <c r="J185" s="41"/>
      <c r="K185" s="41"/>
      <c r="L185" s="26" t="s">
        <v>288</v>
      </c>
      <c r="M185" s="597"/>
      <c r="N185" s="573">
        <v>15</v>
      </c>
      <c r="O185" s="573"/>
      <c r="P185" s="573"/>
      <c r="Q185" s="573"/>
      <c r="R185" s="573"/>
      <c r="S185" s="573"/>
      <c r="T185" s="573"/>
      <c r="U185" s="573"/>
      <c r="V185" s="573"/>
      <c r="W185" s="573"/>
    </row>
    <row r="186" spans="1:23" s="14" customFormat="1" x14ac:dyDescent="0.2">
      <c r="A186" s="419"/>
      <c r="B186" s="46" t="s">
        <v>26</v>
      </c>
      <c r="C186" s="101"/>
      <c r="D186" s="97"/>
      <c r="E186" s="123"/>
      <c r="F186" s="123"/>
      <c r="G186" s="472">
        <f>SUM(H186:K186)</f>
        <v>0</v>
      </c>
      <c r="H186" s="123">
        <v>0</v>
      </c>
      <c r="I186" s="123"/>
      <c r="J186" s="123"/>
      <c r="K186" s="123"/>
      <c r="L186" s="47" t="s">
        <v>27</v>
      </c>
      <c r="M186" s="597"/>
      <c r="N186" s="573"/>
      <c r="O186" s="573"/>
      <c r="P186" s="573"/>
      <c r="Q186" s="573"/>
      <c r="R186" s="573"/>
      <c r="S186" s="573"/>
      <c r="T186" s="573"/>
      <c r="U186" s="573"/>
      <c r="V186" s="573"/>
      <c r="W186" s="573"/>
    </row>
    <row r="187" spans="1:23" s="14" customFormat="1" ht="21" x14ac:dyDescent="0.2">
      <c r="A187" s="419">
        <v>13</v>
      </c>
      <c r="B187" s="134" t="s">
        <v>292</v>
      </c>
      <c r="C187" s="100" t="s">
        <v>35</v>
      </c>
      <c r="D187" s="40">
        <v>3132</v>
      </c>
      <c r="E187" s="18" t="s">
        <v>36</v>
      </c>
      <c r="F187" s="123"/>
      <c r="G187" s="135">
        <f>SUM(H187:K187)</f>
        <v>45000</v>
      </c>
      <c r="H187" s="123">
        <v>45000</v>
      </c>
      <c r="I187" s="123">
        <v>0</v>
      </c>
      <c r="J187" s="123">
        <v>0</v>
      </c>
      <c r="K187" s="123">
        <v>0</v>
      </c>
      <c r="L187" s="136" t="s">
        <v>76</v>
      </c>
      <c r="M187" s="597">
        <v>45000</v>
      </c>
      <c r="N187" s="573"/>
      <c r="O187" s="573"/>
      <c r="P187" s="573"/>
      <c r="Q187" s="573"/>
      <c r="R187" s="573"/>
      <c r="S187" s="573"/>
      <c r="T187" s="573"/>
      <c r="U187" s="573"/>
      <c r="V187" s="573"/>
      <c r="W187" s="573"/>
    </row>
    <row r="188" spans="1:23" s="14" customFormat="1" ht="47.25" x14ac:dyDescent="0.2">
      <c r="A188" s="418">
        <v>14</v>
      </c>
      <c r="B188" s="247" t="s">
        <v>311</v>
      </c>
      <c r="C188" s="15" t="s">
        <v>35</v>
      </c>
      <c r="D188" s="36">
        <v>3133</v>
      </c>
      <c r="E188" s="252">
        <v>270000</v>
      </c>
      <c r="F188" s="41"/>
      <c r="G188" s="141">
        <v>270000</v>
      </c>
      <c r="H188" s="41"/>
      <c r="I188" s="41"/>
      <c r="J188" s="141">
        <v>270000</v>
      </c>
      <c r="K188" s="41"/>
      <c r="L188" s="468"/>
      <c r="M188" s="597"/>
      <c r="N188" s="573"/>
      <c r="O188" s="573"/>
      <c r="P188" s="573"/>
      <c r="Q188" s="573"/>
      <c r="R188" s="573"/>
      <c r="S188" s="573"/>
      <c r="T188" s="573"/>
      <c r="U188" s="573"/>
      <c r="V188" s="573"/>
      <c r="W188" s="573"/>
    </row>
    <row r="189" spans="1:23" s="14" customFormat="1" x14ac:dyDescent="0.2">
      <c r="A189" s="418"/>
      <c r="B189" s="189" t="s">
        <v>32</v>
      </c>
      <c r="C189" s="100"/>
      <c r="D189" s="40"/>
      <c r="E189" s="252"/>
      <c r="F189" s="41"/>
      <c r="G189" s="41">
        <v>263600</v>
      </c>
      <c r="H189" s="41"/>
      <c r="I189" s="41"/>
      <c r="J189" s="41">
        <v>263600</v>
      </c>
      <c r="K189" s="41"/>
      <c r="L189" s="26" t="s">
        <v>25</v>
      </c>
      <c r="M189" s="597"/>
      <c r="N189" s="573"/>
      <c r="O189" s="573"/>
      <c r="P189" s="573"/>
      <c r="Q189" s="573"/>
      <c r="R189" s="573"/>
      <c r="S189" s="573"/>
      <c r="T189" s="573"/>
      <c r="U189" s="573"/>
      <c r="V189" s="573"/>
      <c r="W189" s="573"/>
    </row>
    <row r="190" spans="1:23" s="14" customFormat="1" x14ac:dyDescent="0.2">
      <c r="A190" s="418"/>
      <c r="B190" s="190" t="s">
        <v>26</v>
      </c>
      <c r="C190" s="101"/>
      <c r="D190" s="97"/>
      <c r="E190" s="252"/>
      <c r="F190" s="41"/>
      <c r="G190" s="41">
        <v>6400</v>
      </c>
      <c r="H190" s="41"/>
      <c r="I190" s="41"/>
      <c r="J190" s="41">
        <v>6400</v>
      </c>
      <c r="K190" s="41"/>
      <c r="L190" s="47" t="s">
        <v>27</v>
      </c>
      <c r="M190" s="597"/>
      <c r="N190" s="573"/>
      <c r="O190" s="573"/>
      <c r="P190" s="573"/>
      <c r="Q190" s="573"/>
      <c r="R190" s="573"/>
      <c r="S190" s="573"/>
      <c r="T190" s="573"/>
      <c r="U190" s="573"/>
      <c r="V190" s="573"/>
      <c r="W190" s="573"/>
    </row>
    <row r="191" spans="1:23" s="14" customFormat="1" ht="28.5" customHeight="1" x14ac:dyDescent="0.2">
      <c r="A191" s="417">
        <v>15</v>
      </c>
      <c r="B191" s="514" t="s">
        <v>221</v>
      </c>
      <c r="C191" s="100" t="s">
        <v>35</v>
      </c>
      <c r="D191" s="40">
        <v>3132</v>
      </c>
      <c r="E191" s="18" t="s">
        <v>36</v>
      </c>
      <c r="F191" s="18"/>
      <c r="G191" s="56">
        <f>SUM(G192:G193)</f>
        <v>400000</v>
      </c>
      <c r="H191" s="56">
        <f>SUM(H192:H193)</f>
        <v>200000</v>
      </c>
      <c r="I191" s="56">
        <f>SUM(I192:I193)</f>
        <v>0</v>
      </c>
      <c r="J191" s="56">
        <f>SUM(J192:J193)</f>
        <v>200000</v>
      </c>
      <c r="K191" s="56">
        <f>SUM(K192:K193)</f>
        <v>0</v>
      </c>
      <c r="L191" s="20"/>
      <c r="M191" s="601">
        <v>400000</v>
      </c>
      <c r="N191" s="573"/>
      <c r="O191" s="573"/>
      <c r="P191" s="573"/>
      <c r="Q191" s="573"/>
      <c r="R191" s="573"/>
      <c r="S191" s="573"/>
      <c r="T191" s="573"/>
      <c r="U191" s="573"/>
      <c r="V191" s="573"/>
      <c r="W191" s="573"/>
    </row>
    <row r="192" spans="1:23" s="14" customFormat="1" ht="15.75" customHeight="1" x14ac:dyDescent="0.2">
      <c r="A192" s="418"/>
      <c r="B192" s="43" t="s">
        <v>32</v>
      </c>
      <c r="C192" s="100"/>
      <c r="D192" s="40"/>
      <c r="E192" s="41"/>
      <c r="F192" s="41"/>
      <c r="G192" s="41">
        <f>SUM(H192:K192)</f>
        <v>395500</v>
      </c>
      <c r="H192" s="41">
        <v>200000</v>
      </c>
      <c r="I192" s="41"/>
      <c r="J192" s="41">
        <v>195500</v>
      </c>
      <c r="K192" s="251"/>
      <c r="L192" s="26" t="s">
        <v>253</v>
      </c>
      <c r="M192" s="597"/>
      <c r="N192" s="573"/>
      <c r="O192" s="573"/>
      <c r="P192" s="573"/>
      <c r="Q192" s="573"/>
      <c r="R192" s="573"/>
      <c r="S192" s="573"/>
      <c r="T192" s="573"/>
      <c r="U192" s="573"/>
      <c r="V192" s="573"/>
      <c r="W192" s="573"/>
    </row>
    <row r="193" spans="1:23" s="14" customFormat="1" x14ac:dyDescent="0.2">
      <c r="A193" s="419"/>
      <c r="B193" s="46" t="s">
        <v>26</v>
      </c>
      <c r="C193" s="101"/>
      <c r="D193" s="97"/>
      <c r="E193" s="123"/>
      <c r="F193" s="123"/>
      <c r="G193" s="123">
        <f>SUM(H193:K193)</f>
        <v>4500</v>
      </c>
      <c r="H193" s="123"/>
      <c r="I193" s="123"/>
      <c r="J193" s="123">
        <v>4500</v>
      </c>
      <c r="K193" s="255"/>
      <c r="L193" s="47" t="s">
        <v>27</v>
      </c>
      <c r="M193" s="597"/>
      <c r="N193" s="573"/>
      <c r="O193" s="573"/>
      <c r="P193" s="573"/>
      <c r="Q193" s="573"/>
      <c r="R193" s="573"/>
      <c r="S193" s="573"/>
      <c r="T193" s="573"/>
      <c r="U193" s="573"/>
      <c r="V193" s="573"/>
      <c r="W193" s="573"/>
    </row>
    <row r="194" spans="1:23" s="14" customFormat="1" ht="33" customHeight="1" x14ac:dyDescent="0.2">
      <c r="A194" s="417">
        <v>16</v>
      </c>
      <c r="B194" s="503" t="s">
        <v>293</v>
      </c>
      <c r="C194" s="15" t="s">
        <v>35</v>
      </c>
      <c r="D194" s="36">
        <v>3132</v>
      </c>
      <c r="E194" s="18" t="s">
        <v>36</v>
      </c>
      <c r="F194" s="18"/>
      <c r="G194" s="443">
        <f>G195+G196</f>
        <v>1127000</v>
      </c>
      <c r="H194" s="56">
        <v>0</v>
      </c>
      <c r="I194" s="56">
        <v>0</v>
      </c>
      <c r="J194" s="56">
        <f>J195+J196</f>
        <v>1127000</v>
      </c>
      <c r="K194" s="56">
        <v>0</v>
      </c>
      <c r="L194" s="137"/>
      <c r="M194" s="597"/>
      <c r="N194" s="573"/>
      <c r="O194" s="573"/>
      <c r="P194" s="573"/>
      <c r="Q194" s="573"/>
      <c r="R194" s="573"/>
      <c r="S194" s="573"/>
      <c r="T194" s="573"/>
      <c r="U194" s="573"/>
      <c r="V194" s="573"/>
      <c r="W194" s="573"/>
    </row>
    <row r="195" spans="1:23" s="14" customFormat="1" x14ac:dyDescent="0.2">
      <c r="A195" s="418"/>
      <c r="B195" s="469" t="s">
        <v>32</v>
      </c>
      <c r="C195" s="100"/>
      <c r="D195" s="40"/>
      <c r="E195" s="41"/>
      <c r="F195" s="41"/>
      <c r="G195" s="471">
        <v>1110000</v>
      </c>
      <c r="H195" s="41"/>
      <c r="I195" s="41"/>
      <c r="J195" s="41">
        <v>1110000</v>
      </c>
      <c r="K195" s="41"/>
      <c r="L195" s="26" t="s">
        <v>25</v>
      </c>
      <c r="M195" s="597"/>
      <c r="N195" s="573"/>
      <c r="O195" s="573"/>
      <c r="P195" s="573"/>
      <c r="Q195" s="573"/>
      <c r="R195" s="573"/>
      <c r="S195" s="573"/>
      <c r="T195" s="573"/>
      <c r="U195" s="573"/>
      <c r="V195" s="573"/>
      <c r="W195" s="573"/>
    </row>
    <row r="196" spans="1:23" s="14" customFormat="1" x14ac:dyDescent="0.2">
      <c r="A196" s="419"/>
      <c r="B196" s="470" t="s">
        <v>26</v>
      </c>
      <c r="C196" s="101"/>
      <c r="D196" s="97"/>
      <c r="E196" s="123"/>
      <c r="F196" s="123"/>
      <c r="G196" s="472">
        <v>17000</v>
      </c>
      <c r="H196" s="123"/>
      <c r="I196" s="123"/>
      <c r="J196" s="123">
        <v>17000</v>
      </c>
      <c r="K196" s="123"/>
      <c r="L196" s="47" t="s">
        <v>27</v>
      </c>
      <c r="M196" s="597"/>
      <c r="N196" s="573"/>
      <c r="O196" s="573"/>
      <c r="P196" s="573"/>
      <c r="Q196" s="573"/>
      <c r="R196" s="573"/>
      <c r="S196" s="573"/>
      <c r="T196" s="573"/>
      <c r="U196" s="573"/>
      <c r="V196" s="573"/>
      <c r="W196" s="573"/>
    </row>
    <row r="197" spans="1:23" s="14" customFormat="1" ht="27.75" customHeight="1" x14ac:dyDescent="0.2">
      <c r="A197" s="418">
        <v>17</v>
      </c>
      <c r="B197" s="469" t="s">
        <v>301</v>
      </c>
      <c r="C197" s="15" t="s">
        <v>35</v>
      </c>
      <c r="D197" s="36">
        <v>3132</v>
      </c>
      <c r="E197" s="18" t="s">
        <v>36</v>
      </c>
      <c r="F197" s="41"/>
      <c r="G197" s="441">
        <f>G198+G199</f>
        <v>1217000</v>
      </c>
      <c r="H197" s="141">
        <v>0</v>
      </c>
      <c r="I197" s="141">
        <v>0</v>
      </c>
      <c r="J197" s="141">
        <f>J198+J199</f>
        <v>1217000</v>
      </c>
      <c r="K197" s="141">
        <v>0</v>
      </c>
      <c r="L197" s="468"/>
      <c r="M197" s="597"/>
      <c r="N197" s="573"/>
      <c r="O197" s="573"/>
      <c r="P197" s="573"/>
      <c r="Q197" s="573"/>
      <c r="R197" s="573"/>
      <c r="S197" s="573"/>
      <c r="T197" s="573"/>
      <c r="U197" s="573"/>
      <c r="V197" s="573"/>
      <c r="W197" s="573"/>
    </row>
    <row r="198" spans="1:23" s="14" customFormat="1" x14ac:dyDescent="0.2">
      <c r="A198" s="418"/>
      <c r="B198" s="469" t="s">
        <v>32</v>
      </c>
      <c r="C198" s="100"/>
      <c r="D198" s="40"/>
      <c r="E198" s="41"/>
      <c r="F198" s="41"/>
      <c r="G198" s="471">
        <v>1199000</v>
      </c>
      <c r="H198" s="41"/>
      <c r="I198" s="41"/>
      <c r="J198" s="41">
        <v>1199000</v>
      </c>
      <c r="K198" s="41"/>
      <c r="L198" s="26" t="s">
        <v>25</v>
      </c>
      <c r="M198" s="597"/>
      <c r="N198" s="573"/>
      <c r="O198" s="573"/>
      <c r="P198" s="573"/>
      <c r="Q198" s="573"/>
      <c r="R198" s="573"/>
      <c r="S198" s="573"/>
      <c r="T198" s="573"/>
      <c r="U198" s="573"/>
      <c r="V198" s="573"/>
      <c r="W198" s="573"/>
    </row>
    <row r="199" spans="1:23" s="14" customFormat="1" x14ac:dyDescent="0.2">
      <c r="A199" s="418"/>
      <c r="B199" s="469" t="s">
        <v>26</v>
      </c>
      <c r="C199" s="100"/>
      <c r="D199" s="40"/>
      <c r="E199" s="41"/>
      <c r="F199" s="41"/>
      <c r="G199" s="471">
        <v>18000</v>
      </c>
      <c r="H199" s="41"/>
      <c r="I199" s="41"/>
      <c r="J199" s="41">
        <v>18000</v>
      </c>
      <c r="K199" s="41"/>
      <c r="L199" s="47" t="s">
        <v>27</v>
      </c>
      <c r="M199" s="597"/>
      <c r="N199" s="573"/>
      <c r="O199" s="573"/>
      <c r="P199" s="573"/>
      <c r="Q199" s="573"/>
      <c r="R199" s="573"/>
      <c r="S199" s="573"/>
      <c r="T199" s="573"/>
      <c r="U199" s="573"/>
      <c r="V199" s="573"/>
      <c r="W199" s="573"/>
    </row>
    <row r="200" spans="1:23" s="14" customFormat="1" ht="24" customHeight="1" x14ac:dyDescent="0.2">
      <c r="A200" s="417">
        <v>18</v>
      </c>
      <c r="B200" s="503" t="s">
        <v>294</v>
      </c>
      <c r="C200" s="15" t="s">
        <v>35</v>
      </c>
      <c r="D200" s="36">
        <v>3132</v>
      </c>
      <c r="E200" s="18" t="s">
        <v>36</v>
      </c>
      <c r="F200" s="18"/>
      <c r="G200" s="443">
        <f>G201+G202</f>
        <v>923000</v>
      </c>
      <c r="H200" s="56">
        <v>0</v>
      </c>
      <c r="I200" s="56">
        <v>0</v>
      </c>
      <c r="J200" s="56">
        <f>J201+J202</f>
        <v>923000</v>
      </c>
      <c r="K200" s="56">
        <v>0</v>
      </c>
      <c r="L200" s="137"/>
      <c r="M200" s="597"/>
      <c r="N200" s="573"/>
      <c r="O200" s="573"/>
      <c r="P200" s="573"/>
      <c r="Q200" s="573"/>
      <c r="R200" s="573"/>
      <c r="S200" s="573"/>
      <c r="T200" s="573"/>
      <c r="U200" s="573"/>
      <c r="V200" s="573"/>
      <c r="W200" s="573"/>
    </row>
    <row r="201" spans="1:23" s="14" customFormat="1" x14ac:dyDescent="0.2">
      <c r="A201" s="418"/>
      <c r="B201" s="469" t="s">
        <v>32</v>
      </c>
      <c r="C201" s="100"/>
      <c r="D201" s="40"/>
      <c r="E201" s="41"/>
      <c r="F201" s="41"/>
      <c r="G201" s="471">
        <v>909000</v>
      </c>
      <c r="H201" s="41"/>
      <c r="I201" s="41"/>
      <c r="J201" s="41">
        <v>909000</v>
      </c>
      <c r="K201" s="41"/>
      <c r="L201" s="26" t="s">
        <v>25</v>
      </c>
      <c r="M201" s="597"/>
      <c r="N201" s="573"/>
      <c r="O201" s="573"/>
      <c r="P201" s="573"/>
      <c r="Q201" s="573"/>
      <c r="R201" s="573"/>
      <c r="S201" s="573"/>
      <c r="T201" s="573"/>
      <c r="U201" s="573"/>
      <c r="V201" s="573"/>
      <c r="W201" s="573"/>
    </row>
    <row r="202" spans="1:23" s="14" customFormat="1" x14ac:dyDescent="0.2">
      <c r="A202" s="419"/>
      <c r="B202" s="470" t="s">
        <v>26</v>
      </c>
      <c r="C202" s="101"/>
      <c r="D202" s="97"/>
      <c r="E202" s="123"/>
      <c r="F202" s="123"/>
      <c r="G202" s="472">
        <v>14000</v>
      </c>
      <c r="H202" s="123"/>
      <c r="I202" s="123"/>
      <c r="J202" s="123">
        <v>14000</v>
      </c>
      <c r="K202" s="123"/>
      <c r="L202" s="47" t="s">
        <v>27</v>
      </c>
      <c r="M202" s="597"/>
      <c r="N202" s="573"/>
      <c r="O202" s="573"/>
      <c r="P202" s="573"/>
      <c r="Q202" s="573"/>
      <c r="R202" s="573"/>
      <c r="S202" s="573"/>
      <c r="T202" s="573"/>
      <c r="U202" s="573"/>
      <c r="V202" s="573"/>
      <c r="W202" s="573"/>
    </row>
    <row r="203" spans="1:23" s="14" customFormat="1" x14ac:dyDescent="0.2">
      <c r="A203" s="417">
        <v>19</v>
      </c>
      <c r="B203" s="503" t="s">
        <v>327</v>
      </c>
      <c r="C203" s="15" t="s">
        <v>35</v>
      </c>
      <c r="D203" s="36">
        <v>3132</v>
      </c>
      <c r="E203" s="18" t="s">
        <v>326</v>
      </c>
      <c r="F203" s="18"/>
      <c r="G203" s="475">
        <f>G204+G205</f>
        <v>254000</v>
      </c>
      <c r="H203" s="56">
        <v>0</v>
      </c>
      <c r="I203" s="56">
        <v>0</v>
      </c>
      <c r="J203" s="18">
        <v>254000</v>
      </c>
      <c r="K203" s="18"/>
      <c r="L203" s="20"/>
      <c r="M203" s="597"/>
      <c r="N203" s="573"/>
      <c r="O203" s="573"/>
      <c r="P203" s="573"/>
      <c r="Q203" s="573"/>
      <c r="R203" s="573"/>
      <c r="S203" s="573"/>
      <c r="T203" s="573"/>
      <c r="U203" s="573"/>
      <c r="V203" s="573"/>
      <c r="W203" s="573"/>
    </row>
    <row r="204" spans="1:23" s="14" customFormat="1" x14ac:dyDescent="0.2">
      <c r="A204" s="418"/>
      <c r="B204" s="469" t="s">
        <v>32</v>
      </c>
      <c r="C204" s="100"/>
      <c r="D204" s="40"/>
      <c r="E204" s="41"/>
      <c r="F204" s="41"/>
      <c r="G204" s="471">
        <v>250000</v>
      </c>
      <c r="H204" s="41"/>
      <c r="I204" s="41"/>
      <c r="J204" s="41">
        <v>250000</v>
      </c>
      <c r="K204" s="41"/>
      <c r="L204" s="26" t="s">
        <v>25</v>
      </c>
      <c r="M204" s="597"/>
      <c r="N204" s="573"/>
      <c r="O204" s="573"/>
      <c r="P204" s="573"/>
      <c r="Q204" s="573"/>
      <c r="R204" s="573"/>
      <c r="S204" s="573"/>
      <c r="T204" s="573"/>
      <c r="U204" s="573"/>
      <c r="V204" s="573"/>
      <c r="W204" s="573"/>
    </row>
    <row r="205" spans="1:23" s="14" customFormat="1" x14ac:dyDescent="0.2">
      <c r="A205" s="419"/>
      <c r="B205" s="470" t="s">
        <v>26</v>
      </c>
      <c r="C205" s="101"/>
      <c r="D205" s="97"/>
      <c r="E205" s="123"/>
      <c r="F205" s="123"/>
      <c r="G205" s="472">
        <v>4000</v>
      </c>
      <c r="H205" s="123"/>
      <c r="I205" s="123"/>
      <c r="J205" s="123">
        <v>40000</v>
      </c>
      <c r="K205" s="123"/>
      <c r="L205" s="47" t="s">
        <v>27</v>
      </c>
      <c r="M205" s="597"/>
      <c r="N205" s="573"/>
      <c r="O205" s="573"/>
      <c r="P205" s="573"/>
      <c r="Q205" s="573"/>
      <c r="R205" s="573"/>
      <c r="S205" s="573"/>
      <c r="T205" s="573"/>
      <c r="U205" s="573"/>
      <c r="V205" s="573"/>
      <c r="W205" s="573"/>
    </row>
    <row r="206" spans="1:23" s="14" customFormat="1" ht="28.5" customHeight="1" x14ac:dyDescent="0.2">
      <c r="A206" s="418">
        <v>20</v>
      </c>
      <c r="B206" s="469" t="s">
        <v>302</v>
      </c>
      <c r="C206" s="100" t="s">
        <v>35</v>
      </c>
      <c r="D206" s="40">
        <v>3132</v>
      </c>
      <c r="E206" s="41" t="s">
        <v>36</v>
      </c>
      <c r="F206" s="41"/>
      <c r="G206" s="441">
        <f>G207+G208</f>
        <v>1006000</v>
      </c>
      <c r="H206" s="56">
        <v>0</v>
      </c>
      <c r="I206" s="56">
        <v>0</v>
      </c>
      <c r="J206" s="141">
        <f>J207+J208</f>
        <v>1006000</v>
      </c>
      <c r="K206" s="41"/>
      <c r="L206" s="468"/>
      <c r="M206" s="597">
        <f>G194+G197+G200+G206+G209+G212+G215+J218</f>
        <v>6746000</v>
      </c>
      <c r="N206" s="573"/>
      <c r="O206" s="573"/>
      <c r="P206" s="573"/>
      <c r="Q206" s="573"/>
      <c r="R206" s="573"/>
      <c r="S206" s="573"/>
      <c r="T206" s="573"/>
      <c r="U206" s="573"/>
      <c r="V206" s="573"/>
      <c r="W206" s="573"/>
    </row>
    <row r="207" spans="1:23" s="14" customFormat="1" x14ac:dyDescent="0.2">
      <c r="A207" s="418"/>
      <c r="B207" s="469" t="s">
        <v>32</v>
      </c>
      <c r="C207" s="100"/>
      <c r="D207" s="40"/>
      <c r="E207" s="41"/>
      <c r="F207" s="41"/>
      <c r="G207" s="471">
        <v>990000</v>
      </c>
      <c r="H207" s="41"/>
      <c r="I207" s="41"/>
      <c r="J207" s="41">
        <v>990000</v>
      </c>
      <c r="K207" s="41"/>
      <c r="L207" s="26" t="s">
        <v>25</v>
      </c>
      <c r="M207" s="597"/>
      <c r="N207" s="573"/>
      <c r="O207" s="573"/>
      <c r="P207" s="573"/>
      <c r="Q207" s="573"/>
      <c r="R207" s="573"/>
      <c r="S207" s="573"/>
      <c r="T207" s="573"/>
      <c r="U207" s="573"/>
      <c r="V207" s="573"/>
      <c r="W207" s="573"/>
    </row>
    <row r="208" spans="1:23" s="14" customFormat="1" x14ac:dyDescent="0.2">
      <c r="A208" s="418"/>
      <c r="B208" s="470" t="s">
        <v>26</v>
      </c>
      <c r="C208" s="100"/>
      <c r="D208" s="40"/>
      <c r="E208" s="41"/>
      <c r="F208" s="41"/>
      <c r="G208" s="471">
        <v>16000</v>
      </c>
      <c r="H208" s="41"/>
      <c r="I208" s="41"/>
      <c r="J208" s="41">
        <v>16000</v>
      </c>
      <c r="K208" s="41"/>
      <c r="L208" s="47" t="s">
        <v>27</v>
      </c>
      <c r="M208" s="597"/>
      <c r="N208" s="573"/>
      <c r="O208" s="573"/>
      <c r="P208" s="573"/>
      <c r="Q208" s="573"/>
      <c r="R208" s="573"/>
      <c r="S208" s="573"/>
      <c r="T208" s="573"/>
      <c r="U208" s="573"/>
      <c r="V208" s="573"/>
      <c r="W208" s="573"/>
    </row>
    <row r="209" spans="1:23" s="14" customFormat="1" ht="31.5" x14ac:dyDescent="0.2">
      <c r="A209" s="417">
        <v>21</v>
      </c>
      <c r="B209" s="503" t="s">
        <v>303</v>
      </c>
      <c r="C209" s="15" t="s">
        <v>35</v>
      </c>
      <c r="D209" s="36">
        <v>3132</v>
      </c>
      <c r="E209" s="18" t="s">
        <v>36</v>
      </c>
      <c r="F209" s="18"/>
      <c r="G209" s="443">
        <f>G210+G211</f>
        <v>863000</v>
      </c>
      <c r="H209" s="56">
        <v>0</v>
      </c>
      <c r="I209" s="56">
        <v>0</v>
      </c>
      <c r="J209" s="56">
        <f>J210+J211</f>
        <v>863000</v>
      </c>
      <c r="K209" s="18"/>
      <c r="L209" s="137"/>
      <c r="M209" s="597"/>
      <c r="N209" s="573"/>
      <c r="O209" s="573"/>
      <c r="P209" s="573"/>
      <c r="Q209" s="573"/>
      <c r="R209" s="573"/>
      <c r="S209" s="573"/>
      <c r="T209" s="573"/>
      <c r="U209" s="573"/>
      <c r="V209" s="573"/>
      <c r="W209" s="573"/>
    </row>
    <row r="210" spans="1:23" s="14" customFormat="1" x14ac:dyDescent="0.2">
      <c r="A210" s="418"/>
      <c r="B210" s="469" t="s">
        <v>32</v>
      </c>
      <c r="C210" s="100"/>
      <c r="D210" s="40"/>
      <c r="E210" s="41"/>
      <c r="F210" s="41"/>
      <c r="G210" s="471">
        <v>850000</v>
      </c>
      <c r="H210" s="41"/>
      <c r="I210" s="41"/>
      <c r="J210" s="41">
        <v>850000</v>
      </c>
      <c r="K210" s="41"/>
      <c r="L210" s="26" t="s">
        <v>25</v>
      </c>
      <c r="M210" s="597"/>
      <c r="N210" s="573"/>
      <c r="O210" s="573"/>
      <c r="P210" s="573"/>
      <c r="Q210" s="573"/>
      <c r="R210" s="573"/>
      <c r="S210" s="573"/>
      <c r="T210" s="573"/>
      <c r="U210" s="573"/>
      <c r="V210" s="573"/>
      <c r="W210" s="573"/>
    </row>
    <row r="211" spans="1:23" s="14" customFormat="1" x14ac:dyDescent="0.2">
      <c r="A211" s="419"/>
      <c r="B211" s="470" t="s">
        <v>26</v>
      </c>
      <c r="C211" s="101"/>
      <c r="D211" s="97"/>
      <c r="E211" s="123"/>
      <c r="F211" s="123"/>
      <c r="G211" s="472">
        <v>13000</v>
      </c>
      <c r="H211" s="123"/>
      <c r="I211" s="123"/>
      <c r="J211" s="123">
        <v>13000</v>
      </c>
      <c r="K211" s="123"/>
      <c r="L211" s="47" t="s">
        <v>27</v>
      </c>
      <c r="M211" s="597"/>
      <c r="N211" s="573"/>
      <c r="O211" s="573"/>
      <c r="P211" s="573"/>
      <c r="Q211" s="573"/>
      <c r="R211" s="573"/>
      <c r="S211" s="573"/>
      <c r="T211" s="573"/>
      <c r="U211" s="573"/>
      <c r="V211" s="573"/>
      <c r="W211" s="573"/>
    </row>
    <row r="212" spans="1:23" s="14" customFormat="1" ht="31.5" x14ac:dyDescent="0.2">
      <c r="A212" s="418">
        <v>22</v>
      </c>
      <c r="B212" s="503" t="s">
        <v>295</v>
      </c>
      <c r="C212" s="15" t="s">
        <v>35</v>
      </c>
      <c r="D212" s="36">
        <v>3132</v>
      </c>
      <c r="E212" s="18" t="s">
        <v>36</v>
      </c>
      <c r="F212" s="41"/>
      <c r="G212" s="441">
        <f>G213+G214</f>
        <v>913000</v>
      </c>
      <c r="H212" s="56">
        <v>0</v>
      </c>
      <c r="I212" s="56">
        <v>0</v>
      </c>
      <c r="J212" s="141">
        <f>J213+J214</f>
        <v>913000</v>
      </c>
      <c r="K212" s="41"/>
      <c r="L212" s="26"/>
      <c r="M212" s="597"/>
      <c r="N212" s="573"/>
      <c r="O212" s="573"/>
      <c r="P212" s="573"/>
      <c r="Q212" s="573"/>
      <c r="R212" s="573"/>
      <c r="S212" s="573"/>
      <c r="T212" s="573"/>
      <c r="U212" s="573"/>
      <c r="V212" s="573"/>
      <c r="W212" s="573"/>
    </row>
    <row r="213" spans="1:23" s="14" customFormat="1" x14ac:dyDescent="0.2">
      <c r="A213" s="418"/>
      <c r="B213" s="469" t="s">
        <v>32</v>
      </c>
      <c r="C213" s="100"/>
      <c r="D213" s="40"/>
      <c r="E213" s="41"/>
      <c r="F213" s="41"/>
      <c r="G213" s="471">
        <v>900000</v>
      </c>
      <c r="H213" s="41"/>
      <c r="I213" s="41"/>
      <c r="J213" s="41">
        <v>900000</v>
      </c>
      <c r="K213" s="41"/>
      <c r="L213" s="26" t="s">
        <v>25</v>
      </c>
      <c r="M213" s="597"/>
      <c r="N213" s="573"/>
      <c r="O213" s="573"/>
      <c r="P213" s="573"/>
      <c r="Q213" s="573"/>
      <c r="R213" s="573"/>
      <c r="S213" s="573"/>
      <c r="T213" s="573"/>
      <c r="U213" s="573"/>
      <c r="V213" s="573"/>
      <c r="W213" s="573"/>
    </row>
    <row r="214" spans="1:23" s="14" customFormat="1" x14ac:dyDescent="0.2">
      <c r="A214" s="418"/>
      <c r="B214" s="470" t="s">
        <v>26</v>
      </c>
      <c r="C214" s="100"/>
      <c r="D214" s="40"/>
      <c r="E214" s="41"/>
      <c r="F214" s="41"/>
      <c r="G214" s="471">
        <v>13000</v>
      </c>
      <c r="H214" s="41"/>
      <c r="I214" s="41"/>
      <c r="J214" s="41">
        <v>13000</v>
      </c>
      <c r="K214" s="41"/>
      <c r="L214" s="47" t="s">
        <v>27</v>
      </c>
      <c r="M214" s="597"/>
      <c r="N214" s="573"/>
      <c r="O214" s="573"/>
      <c r="P214" s="573"/>
      <c r="Q214" s="573"/>
      <c r="R214" s="573"/>
      <c r="S214" s="573"/>
      <c r="T214" s="573"/>
      <c r="U214" s="573"/>
      <c r="V214" s="573"/>
      <c r="W214" s="573"/>
    </row>
    <row r="215" spans="1:23" s="14" customFormat="1" ht="35.25" customHeight="1" x14ac:dyDescent="0.2">
      <c r="A215" s="417">
        <v>23</v>
      </c>
      <c r="B215" s="503" t="s">
        <v>304</v>
      </c>
      <c r="C215" s="15" t="s">
        <v>35</v>
      </c>
      <c r="D215" s="36">
        <v>3132</v>
      </c>
      <c r="E215" s="18" t="s">
        <v>36</v>
      </c>
      <c r="F215" s="18"/>
      <c r="G215" s="443">
        <f>G216+G217</f>
        <v>647000</v>
      </c>
      <c r="H215" s="56">
        <v>0</v>
      </c>
      <c r="I215" s="56">
        <v>0</v>
      </c>
      <c r="J215" s="56">
        <f>J216+J217</f>
        <v>647000</v>
      </c>
      <c r="K215" s="18"/>
      <c r="L215" s="137"/>
      <c r="M215" s="597"/>
      <c r="N215" s="573"/>
      <c r="O215" s="573"/>
      <c r="P215" s="573"/>
      <c r="Q215" s="573"/>
      <c r="R215" s="573"/>
      <c r="S215" s="573"/>
      <c r="T215" s="573"/>
      <c r="U215" s="573"/>
      <c r="V215" s="573"/>
      <c r="W215" s="573"/>
    </row>
    <row r="216" spans="1:23" s="14" customFormat="1" x14ac:dyDescent="0.2">
      <c r="A216" s="418"/>
      <c r="B216" s="469" t="s">
        <v>32</v>
      </c>
      <c r="C216" s="100"/>
      <c r="D216" s="40"/>
      <c r="E216" s="41"/>
      <c r="F216" s="41"/>
      <c r="G216" s="471">
        <v>637000</v>
      </c>
      <c r="H216" s="41"/>
      <c r="I216" s="41"/>
      <c r="J216" s="41">
        <v>637000</v>
      </c>
      <c r="K216" s="41"/>
      <c r="L216" s="26" t="s">
        <v>25</v>
      </c>
      <c r="M216" s="597"/>
      <c r="N216" s="573"/>
      <c r="O216" s="573"/>
      <c r="P216" s="573"/>
      <c r="Q216" s="573"/>
      <c r="R216" s="573"/>
      <c r="S216" s="573"/>
      <c r="T216" s="573"/>
      <c r="U216" s="573"/>
      <c r="V216" s="573"/>
      <c r="W216" s="573"/>
    </row>
    <row r="217" spans="1:23" s="14" customFormat="1" x14ac:dyDescent="0.2">
      <c r="A217" s="419"/>
      <c r="B217" s="470" t="s">
        <v>26</v>
      </c>
      <c r="C217" s="101"/>
      <c r="D217" s="97"/>
      <c r="E217" s="123"/>
      <c r="F217" s="123"/>
      <c r="G217" s="472">
        <v>10000</v>
      </c>
      <c r="H217" s="123"/>
      <c r="I217" s="123"/>
      <c r="J217" s="123">
        <v>10000</v>
      </c>
      <c r="K217" s="123"/>
      <c r="L217" s="47" t="s">
        <v>27</v>
      </c>
      <c r="M217" s="597"/>
      <c r="N217" s="573"/>
      <c r="O217" s="573"/>
      <c r="P217" s="573"/>
      <c r="Q217" s="573"/>
      <c r="R217" s="573"/>
      <c r="S217" s="573"/>
      <c r="T217" s="573"/>
      <c r="U217" s="573"/>
      <c r="V217" s="573"/>
      <c r="W217" s="573"/>
    </row>
    <row r="218" spans="1:23" s="14" customFormat="1" ht="31.5" x14ac:dyDescent="0.2">
      <c r="A218" s="419">
        <v>24</v>
      </c>
      <c r="B218" s="134" t="s">
        <v>80</v>
      </c>
      <c r="C218" s="101" t="s">
        <v>35</v>
      </c>
      <c r="D218" s="97">
        <v>3132</v>
      </c>
      <c r="E218" s="123" t="s">
        <v>81</v>
      </c>
      <c r="F218" s="123"/>
      <c r="G218" s="135">
        <f>SUM(H218:K218)</f>
        <v>150000</v>
      </c>
      <c r="H218" s="123">
        <v>100000</v>
      </c>
      <c r="I218" s="123">
        <v>0</v>
      </c>
      <c r="J218" s="123">
        <v>50000</v>
      </c>
      <c r="K218" s="123">
        <v>0</v>
      </c>
      <c r="L218" s="136" t="s">
        <v>76</v>
      </c>
      <c r="M218" s="602">
        <v>100000</v>
      </c>
      <c r="N218" s="573"/>
      <c r="O218" s="573"/>
      <c r="P218" s="573"/>
      <c r="Q218" s="573"/>
      <c r="R218" s="573"/>
      <c r="S218" s="573"/>
      <c r="T218" s="573"/>
      <c r="U218" s="573"/>
      <c r="V218" s="573"/>
      <c r="W218" s="573"/>
    </row>
    <row r="219" spans="1:23" s="14" customFormat="1" ht="34.5" customHeight="1" x14ac:dyDescent="0.2">
      <c r="A219" s="417">
        <v>25</v>
      </c>
      <c r="B219" s="192" t="s">
        <v>75</v>
      </c>
      <c r="C219" s="15" t="s">
        <v>35</v>
      </c>
      <c r="D219" s="119">
        <v>3142</v>
      </c>
      <c r="E219" s="282">
        <v>18399182</v>
      </c>
      <c r="F219" s="280"/>
      <c r="G219" s="56">
        <f>SUM(G220:G221)</f>
        <v>1818743</v>
      </c>
      <c r="H219" s="56">
        <f>SUM(H220:H221)</f>
        <v>1026600</v>
      </c>
      <c r="I219" s="281">
        <f>SUM(I220:I221)</f>
        <v>0</v>
      </c>
      <c r="J219" s="56"/>
      <c r="K219" s="281">
        <f>SUM(K220:K221)</f>
        <v>792143</v>
      </c>
      <c r="L219" s="283"/>
      <c r="M219" s="603">
        <v>3640043</v>
      </c>
      <c r="N219" s="604">
        <v>1821.3</v>
      </c>
      <c r="O219" s="573"/>
      <c r="P219" s="573"/>
      <c r="Q219" s="573"/>
      <c r="R219" s="573"/>
      <c r="S219" s="573"/>
      <c r="T219" s="573"/>
      <c r="U219" s="573"/>
      <c r="V219" s="573"/>
      <c r="W219" s="573"/>
    </row>
    <row r="220" spans="1:23" s="14" customFormat="1" x14ac:dyDescent="0.2">
      <c r="A220" s="418"/>
      <c r="B220" s="43" t="s">
        <v>66</v>
      </c>
      <c r="C220" s="100"/>
      <c r="D220" s="72"/>
      <c r="E220" s="41"/>
      <c r="F220" s="122"/>
      <c r="G220" s="41">
        <f>SUM(H220:K220)</f>
        <v>1783743</v>
      </c>
      <c r="H220" s="41">
        <v>1026600</v>
      </c>
      <c r="I220" s="122"/>
      <c r="J220" s="41"/>
      <c r="K220" s="122">
        <v>757143</v>
      </c>
      <c r="L220" s="26" t="s">
        <v>245</v>
      </c>
      <c r="M220" s="605"/>
      <c r="N220" s="573"/>
      <c r="O220" s="573"/>
      <c r="P220" s="573"/>
      <c r="Q220" s="573"/>
      <c r="R220" s="573"/>
      <c r="S220" s="573"/>
      <c r="T220" s="573"/>
      <c r="U220" s="573"/>
      <c r="V220" s="573"/>
      <c r="W220" s="573"/>
    </row>
    <row r="221" spans="1:23" s="21" customFormat="1" x14ac:dyDescent="0.2">
      <c r="A221" s="419"/>
      <c r="B221" s="46" t="s">
        <v>26</v>
      </c>
      <c r="C221" s="101"/>
      <c r="D221" s="273"/>
      <c r="E221" s="123"/>
      <c r="F221" s="124"/>
      <c r="G221" s="41">
        <v>35000</v>
      </c>
      <c r="H221" s="123"/>
      <c r="I221" s="124"/>
      <c r="J221" s="123"/>
      <c r="K221" s="124">
        <v>35000</v>
      </c>
      <c r="L221" s="47" t="s">
        <v>27</v>
      </c>
      <c r="M221" s="606"/>
      <c r="N221" s="555"/>
      <c r="O221" s="555"/>
      <c r="P221" s="555"/>
      <c r="Q221" s="555"/>
      <c r="R221" s="555"/>
      <c r="S221" s="555"/>
      <c r="T221" s="555"/>
      <c r="U221" s="555"/>
      <c r="V221" s="555"/>
      <c r="W221" s="555"/>
    </row>
    <row r="222" spans="1:23" s="21" customFormat="1" ht="31.5" x14ac:dyDescent="0.2">
      <c r="A222" s="417">
        <v>26</v>
      </c>
      <c r="B222" s="67" t="s">
        <v>82</v>
      </c>
      <c r="C222" s="55" t="s">
        <v>35</v>
      </c>
      <c r="D222" s="36">
        <v>3142</v>
      </c>
      <c r="E222" s="18" t="s">
        <v>81</v>
      </c>
      <c r="F222" s="280"/>
      <c r="G222" s="56">
        <f>SUM(H222:K222)</f>
        <v>100000</v>
      </c>
      <c r="H222" s="18">
        <v>100000</v>
      </c>
      <c r="I222" s="18">
        <v>0</v>
      </c>
      <c r="J222" s="18">
        <v>0</v>
      </c>
      <c r="K222" s="18">
        <v>0</v>
      </c>
      <c r="L222" s="442" t="s">
        <v>76</v>
      </c>
      <c r="M222" s="603">
        <v>100000</v>
      </c>
      <c r="N222" s="555"/>
      <c r="O222" s="555"/>
      <c r="P222" s="555"/>
      <c r="Q222" s="555"/>
      <c r="R222" s="555"/>
      <c r="S222" s="555"/>
      <c r="T222" s="555"/>
      <c r="U222" s="555"/>
      <c r="V222" s="555"/>
      <c r="W222" s="555"/>
    </row>
    <row r="223" spans="1:23" s="14" customFormat="1" x14ac:dyDescent="0.2">
      <c r="A223" s="216"/>
      <c r="B223" s="207" t="s">
        <v>70</v>
      </c>
      <c r="C223" s="217"/>
      <c r="D223" s="216"/>
      <c r="E223" s="218"/>
      <c r="F223" s="218"/>
      <c r="G223" s="210">
        <f>G153++G156+G157+G158+G162+G166+G169+G172+G175+G178+G181+G184+G187+G191+G194+G197+G200+G206+G209+G212+G215+G218+G219+G222+G188+G203</f>
        <v>16693993</v>
      </c>
      <c r="H223" s="210">
        <f>H153++H156+H157+H158+H162+H166+H169+H172+H175+H178+H181+H184+H187+H191+H194+H197+H200+H206+H209+H212+H215+H218+H219+H222+H188+H203</f>
        <v>2408600</v>
      </c>
      <c r="I223" s="210">
        <f>I153++I156+I157+I158+I162+I166+I169+I172+I175+I178+I181+I184+I187+I191+I194+I197+I200+I206+I209+I212+I215+I218+I219+I222+I188+I203</f>
        <v>1715800</v>
      </c>
      <c r="J223" s="210">
        <f>J153++J156+J157+J158+J162+J166+J169+J172+J175+J178+J181+J184+J187+J191+J194+J197+J200+J206+J209+J212+J215+J218+J219+J222+J188+J203</f>
        <v>10120000</v>
      </c>
      <c r="K223" s="210">
        <f>K153++K156+K157+K158+K162+K166+K169+K172+K175+K178+K181+K184+K187+K191+K194+K197+K200+K206+K209+K212+K215+K218+K219+K222+K188+K203</f>
        <v>2449593</v>
      </c>
      <c r="L223" s="216"/>
      <c r="M223" s="573"/>
      <c r="N223" s="573"/>
      <c r="O223" s="573"/>
      <c r="P223" s="573"/>
      <c r="Q223" s="573"/>
      <c r="R223" s="573"/>
      <c r="S223" s="573"/>
      <c r="T223" s="573"/>
      <c r="U223" s="573"/>
      <c r="V223" s="573"/>
      <c r="W223" s="573"/>
    </row>
    <row r="224" spans="1:23" s="138" customFormat="1" x14ac:dyDescent="0.2">
      <c r="A224" s="267"/>
      <c r="B224" s="46" t="s">
        <v>29</v>
      </c>
      <c r="C224" s="132"/>
      <c r="D224" s="273"/>
      <c r="E224" s="123"/>
      <c r="F224" s="124"/>
      <c r="G224" s="135">
        <f>G155+G161+G165+G168+G171+G174+G177+G180+G183+G186+G193+G196+G199+G202+G208+G211+G214+G217+G221</f>
        <v>267500</v>
      </c>
      <c r="H224" s="135">
        <f>H155+H161+H165+H168+H171+H174+H177+H180+H183+H186+H193+H196+H199+H202+H208+H211+H214+H217+H221</f>
        <v>19000</v>
      </c>
      <c r="I224" s="135">
        <f>I155+I161+I165+I168+I171+I174+I177+I180+I183+I186+I193+I196+I199+I202+I208+I211+I214+I217+I221</f>
        <v>19000</v>
      </c>
      <c r="J224" s="135">
        <f>J155+J161+J165+J168+J171+J174+J177+J180+J183+J186+J193+J196+J199+J202+J208+J211+J214+J217+J221</f>
        <v>157500</v>
      </c>
      <c r="K224" s="135">
        <f>K155+K161+K165+K168+K171+K174+K177+K180+K183+K186+K193+K196+K199+K202+K208+K211+K214+K217+K221</f>
        <v>72000</v>
      </c>
      <c r="L224" s="47"/>
      <c r="M224" s="607"/>
      <c r="N224" s="607"/>
      <c r="O224" s="607"/>
      <c r="P224" s="607"/>
      <c r="Q224" s="607"/>
      <c r="R224" s="607"/>
      <c r="S224" s="607"/>
      <c r="T224" s="607"/>
      <c r="U224" s="607"/>
      <c r="V224" s="607"/>
      <c r="W224" s="607"/>
    </row>
    <row r="225" spans="1:23" s="138" customFormat="1" x14ac:dyDescent="0.2">
      <c r="A225" s="641" t="s">
        <v>83</v>
      </c>
      <c r="B225" s="642"/>
      <c r="C225" s="642"/>
      <c r="D225" s="642"/>
      <c r="E225" s="642"/>
      <c r="F225" s="642"/>
      <c r="G225" s="642"/>
      <c r="H225" s="642"/>
      <c r="I225" s="642"/>
      <c r="J225" s="642"/>
      <c r="K225" s="642"/>
      <c r="L225" s="643"/>
      <c r="M225" s="607"/>
      <c r="N225" s="607"/>
      <c r="O225" s="607"/>
      <c r="P225" s="607"/>
      <c r="Q225" s="607"/>
      <c r="R225" s="607"/>
      <c r="S225" s="607"/>
      <c r="T225" s="607"/>
      <c r="U225" s="607"/>
      <c r="V225" s="607"/>
      <c r="W225" s="607"/>
    </row>
    <row r="226" spans="1:23" s="138" customFormat="1" ht="31.5" x14ac:dyDescent="0.2">
      <c r="A226" s="417">
        <v>1</v>
      </c>
      <c r="B226" s="140" t="s">
        <v>208</v>
      </c>
      <c r="C226" s="15" t="s">
        <v>84</v>
      </c>
      <c r="D226" s="417">
        <v>3132</v>
      </c>
      <c r="E226" s="18" t="s">
        <v>36</v>
      </c>
      <c r="F226" s="19"/>
      <c r="G226" s="121">
        <f>SUM(G227:G229)</f>
        <v>500000</v>
      </c>
      <c r="H226" s="121">
        <f>SUM(H227:H229)</f>
        <v>1320</v>
      </c>
      <c r="I226" s="121"/>
      <c r="J226" s="121">
        <f>SUM(J227:J229)</f>
        <v>498680</v>
      </c>
      <c r="K226" s="121">
        <f>SUM(K227:K229)</f>
        <v>0</v>
      </c>
      <c r="L226" s="440"/>
      <c r="M226" s="545">
        <v>500000</v>
      </c>
      <c r="N226" s="607"/>
      <c r="O226" s="607"/>
      <c r="P226" s="607"/>
      <c r="Q226" s="607"/>
      <c r="R226" s="607"/>
      <c r="S226" s="607"/>
      <c r="T226" s="607"/>
      <c r="U226" s="607"/>
      <c r="V226" s="607"/>
      <c r="W226" s="607"/>
    </row>
    <row r="227" spans="1:23" s="138" customFormat="1" x14ac:dyDescent="0.2">
      <c r="A227" s="418"/>
      <c r="B227" s="43" t="s">
        <v>37</v>
      </c>
      <c r="C227" s="100"/>
      <c r="D227" s="418"/>
      <c r="E227" s="41"/>
      <c r="F227" s="131"/>
      <c r="G227" s="85">
        <f>SUM(H227:K227)</f>
        <v>6000</v>
      </c>
      <c r="H227" s="85">
        <v>1320</v>
      </c>
      <c r="I227" s="85"/>
      <c r="J227" s="85">
        <v>4680</v>
      </c>
      <c r="K227" s="85"/>
      <c r="L227" s="26"/>
      <c r="M227" s="607"/>
      <c r="N227" s="607"/>
      <c r="O227" s="607"/>
      <c r="P227" s="607"/>
      <c r="Q227" s="607"/>
      <c r="R227" s="607"/>
      <c r="S227" s="607"/>
      <c r="T227" s="607"/>
      <c r="U227" s="607"/>
      <c r="V227" s="607"/>
      <c r="W227" s="607"/>
    </row>
    <row r="228" spans="1:23" s="138" customFormat="1" x14ac:dyDescent="0.2">
      <c r="A228" s="418"/>
      <c r="B228" s="43" t="s">
        <v>32</v>
      </c>
      <c r="C228" s="100"/>
      <c r="D228" s="418"/>
      <c r="E228" s="41"/>
      <c r="F228" s="131"/>
      <c r="G228" s="85">
        <f>SUM(H228:K228)</f>
        <v>484000</v>
      </c>
      <c r="H228" s="85"/>
      <c r="I228" s="85"/>
      <c r="J228" s="85">
        <v>484000</v>
      </c>
      <c r="K228" s="85"/>
      <c r="L228" s="26" t="s">
        <v>216</v>
      </c>
      <c r="M228" s="607"/>
      <c r="N228" s="607"/>
      <c r="O228" s="607"/>
      <c r="P228" s="607"/>
      <c r="Q228" s="607"/>
      <c r="R228" s="607"/>
      <c r="S228" s="607"/>
      <c r="T228" s="607"/>
      <c r="U228" s="607"/>
      <c r="V228" s="607"/>
      <c r="W228" s="607"/>
    </row>
    <row r="229" spans="1:23" s="138" customFormat="1" x14ac:dyDescent="0.2">
      <c r="A229" s="419"/>
      <c r="B229" s="46" t="s">
        <v>26</v>
      </c>
      <c r="C229" s="101"/>
      <c r="D229" s="419"/>
      <c r="E229" s="123"/>
      <c r="F229" s="133"/>
      <c r="G229" s="85">
        <f>SUM(H229:K229)</f>
        <v>10000</v>
      </c>
      <c r="H229" s="91"/>
      <c r="I229" s="91"/>
      <c r="J229" s="91">
        <v>10000</v>
      </c>
      <c r="K229" s="91"/>
      <c r="L229" s="47" t="s">
        <v>27</v>
      </c>
      <c r="M229" s="607"/>
      <c r="N229" s="607"/>
      <c r="O229" s="607"/>
      <c r="P229" s="607"/>
      <c r="Q229" s="607"/>
      <c r="R229" s="607"/>
      <c r="S229" s="607"/>
      <c r="T229" s="607"/>
      <c r="U229" s="607"/>
      <c r="V229" s="607"/>
      <c r="W229" s="607"/>
    </row>
    <row r="230" spans="1:23" s="138" customFormat="1" ht="31.5" x14ac:dyDescent="0.2">
      <c r="A230" s="417">
        <v>2</v>
      </c>
      <c r="B230" s="139" t="s">
        <v>85</v>
      </c>
      <c r="C230" s="15" t="s">
        <v>84</v>
      </c>
      <c r="D230" s="417">
        <v>3132</v>
      </c>
      <c r="E230" s="18" t="s">
        <v>36</v>
      </c>
      <c r="F230" s="19"/>
      <c r="G230" s="431">
        <f>SUM(G231:G233)</f>
        <v>550000</v>
      </c>
      <c r="H230" s="121">
        <f>SUM(H231:H233)</f>
        <v>348680</v>
      </c>
      <c r="I230" s="121">
        <f>SUM(I231:I233)</f>
        <v>0</v>
      </c>
      <c r="J230" s="121">
        <f>SUM(J231:J233)</f>
        <v>201320</v>
      </c>
      <c r="K230" s="121">
        <f>SUM(K231:K233)</f>
        <v>0</v>
      </c>
      <c r="L230" s="20"/>
      <c r="M230" s="545">
        <v>350000</v>
      </c>
      <c r="N230" s="607"/>
      <c r="O230" s="607"/>
      <c r="P230" s="607"/>
      <c r="Q230" s="607"/>
      <c r="R230" s="607"/>
      <c r="S230" s="607"/>
      <c r="T230" s="607"/>
      <c r="U230" s="607"/>
      <c r="V230" s="607"/>
      <c r="W230" s="607"/>
    </row>
    <row r="231" spans="1:23" s="138" customFormat="1" ht="17.100000000000001" customHeight="1" x14ac:dyDescent="0.2">
      <c r="A231" s="418"/>
      <c r="B231" s="43" t="s">
        <v>37</v>
      </c>
      <c r="C231" s="100"/>
      <c r="D231" s="40"/>
      <c r="E231" s="41"/>
      <c r="F231" s="131"/>
      <c r="G231" s="432">
        <f t="shared" ref="G231:G269" si="5">SUM(H231:K231)</f>
        <v>6000</v>
      </c>
      <c r="H231" s="85">
        <v>4680</v>
      </c>
      <c r="I231" s="85"/>
      <c r="J231" s="85">
        <v>1320</v>
      </c>
      <c r="K231" s="85"/>
      <c r="L231" s="26"/>
      <c r="M231" s="546"/>
      <c r="N231" s="607"/>
      <c r="O231" s="607"/>
      <c r="P231" s="607"/>
      <c r="Q231" s="607"/>
      <c r="R231" s="607"/>
      <c r="S231" s="607"/>
      <c r="T231" s="607"/>
      <c r="U231" s="607"/>
      <c r="V231" s="607"/>
      <c r="W231" s="607"/>
    </row>
    <row r="232" spans="1:23" s="138" customFormat="1" ht="17.100000000000001" customHeight="1" x14ac:dyDescent="0.2">
      <c r="A232" s="418"/>
      <c r="B232" s="43" t="s">
        <v>32</v>
      </c>
      <c r="C232" s="100"/>
      <c r="D232" s="40"/>
      <c r="E232" s="41"/>
      <c r="F232" s="131"/>
      <c r="G232" s="432">
        <f t="shared" si="5"/>
        <v>536800</v>
      </c>
      <c r="H232" s="85">
        <v>336800</v>
      </c>
      <c r="I232" s="85"/>
      <c r="J232" s="85">
        <v>200000</v>
      </c>
      <c r="K232" s="85"/>
      <c r="L232" s="26" t="s">
        <v>25</v>
      </c>
      <c r="M232" s="546"/>
      <c r="N232" s="607"/>
      <c r="O232" s="607">
        <v>200</v>
      </c>
      <c r="P232" s="607"/>
      <c r="Q232" s="607"/>
      <c r="R232" s="607"/>
      <c r="S232" s="607"/>
      <c r="T232" s="607"/>
      <c r="U232" s="607"/>
      <c r="V232" s="607"/>
      <c r="W232" s="607"/>
    </row>
    <row r="233" spans="1:23" s="138" customFormat="1" ht="17.100000000000001" customHeight="1" x14ac:dyDescent="0.2">
      <c r="A233" s="419"/>
      <c r="B233" s="43" t="s">
        <v>26</v>
      </c>
      <c r="C233" s="101"/>
      <c r="D233" s="97"/>
      <c r="E233" s="123"/>
      <c r="F233" s="133"/>
      <c r="G233" s="432">
        <f t="shared" si="5"/>
        <v>7200</v>
      </c>
      <c r="H233" s="85">
        <v>7200</v>
      </c>
      <c r="I233" s="85"/>
      <c r="J233" s="85"/>
      <c r="K233" s="91"/>
      <c r="L233" s="47" t="s">
        <v>27</v>
      </c>
      <c r="M233" s="546"/>
      <c r="N233" s="607"/>
      <c r="O233" s="607"/>
      <c r="P233" s="607"/>
      <c r="Q233" s="607"/>
      <c r="R233" s="607"/>
      <c r="S233" s="607"/>
      <c r="T233" s="607"/>
      <c r="U233" s="607"/>
      <c r="V233" s="607"/>
      <c r="W233" s="607"/>
    </row>
    <row r="234" spans="1:23" s="138" customFormat="1" ht="47.25" x14ac:dyDescent="0.2">
      <c r="A234" s="417">
        <v>3</v>
      </c>
      <c r="B234" s="140" t="s">
        <v>150</v>
      </c>
      <c r="C234" s="15" t="s">
        <v>84</v>
      </c>
      <c r="D234" s="417">
        <v>3132</v>
      </c>
      <c r="E234" s="18" t="s">
        <v>36</v>
      </c>
      <c r="F234" s="19"/>
      <c r="G234" s="121">
        <f>SUM(G235:G237)</f>
        <v>350000</v>
      </c>
      <c r="H234" s="121">
        <f>SUM(H235:H237)</f>
        <v>350000</v>
      </c>
      <c r="I234" s="121">
        <f>SUM(I235:I237)</f>
        <v>0</v>
      </c>
      <c r="J234" s="121">
        <f>SUM(J235:J237)</f>
        <v>0</v>
      </c>
      <c r="K234" s="121">
        <f>SUM(K235:K237)</f>
        <v>0</v>
      </c>
      <c r="L234" s="20"/>
      <c r="M234" s="545">
        <v>350000</v>
      </c>
      <c r="N234" s="607"/>
      <c r="O234" s="607"/>
      <c r="P234" s="607"/>
      <c r="Q234" s="607"/>
      <c r="R234" s="607"/>
      <c r="S234" s="607"/>
      <c r="T234" s="607"/>
      <c r="U234" s="607"/>
      <c r="V234" s="607"/>
      <c r="W234" s="607"/>
    </row>
    <row r="235" spans="1:23" s="138" customFormat="1" ht="17.100000000000001" customHeight="1" x14ac:dyDescent="0.2">
      <c r="A235" s="418"/>
      <c r="B235" s="43" t="s">
        <v>37</v>
      </c>
      <c r="C235" s="100"/>
      <c r="D235" s="418"/>
      <c r="E235" s="41"/>
      <c r="F235" s="131"/>
      <c r="G235" s="85">
        <f t="shared" si="5"/>
        <v>6000</v>
      </c>
      <c r="H235" s="85">
        <v>6000</v>
      </c>
      <c r="I235" s="85"/>
      <c r="J235" s="85"/>
      <c r="K235" s="85"/>
      <c r="L235" s="26"/>
      <c r="M235" s="546"/>
      <c r="N235" s="607"/>
      <c r="O235" s="607"/>
      <c r="P235" s="607"/>
      <c r="Q235" s="607"/>
      <c r="R235" s="607"/>
      <c r="S235" s="607"/>
      <c r="T235" s="607"/>
      <c r="U235" s="607"/>
      <c r="V235" s="607"/>
      <c r="W235" s="607"/>
    </row>
    <row r="236" spans="1:23" s="138" customFormat="1" ht="17.100000000000001" customHeight="1" x14ac:dyDescent="0.2">
      <c r="A236" s="418"/>
      <c r="B236" s="43" t="s">
        <v>32</v>
      </c>
      <c r="C236" s="100"/>
      <c r="D236" s="418"/>
      <c r="E236" s="41"/>
      <c r="F236" s="131"/>
      <c r="G236" s="85">
        <f t="shared" si="5"/>
        <v>336800</v>
      </c>
      <c r="H236" s="85">
        <v>336800</v>
      </c>
      <c r="I236" s="85"/>
      <c r="J236" s="85"/>
      <c r="K236" s="85"/>
      <c r="L236" s="26" t="s">
        <v>322</v>
      </c>
      <c r="M236" s="546"/>
      <c r="N236" s="607"/>
      <c r="O236" s="607"/>
      <c r="P236" s="607"/>
      <c r="Q236" s="607"/>
      <c r="R236" s="607"/>
      <c r="S236" s="607"/>
      <c r="T236" s="607"/>
      <c r="U236" s="607"/>
      <c r="V236" s="607"/>
      <c r="W236" s="607"/>
    </row>
    <row r="237" spans="1:23" s="138" customFormat="1" ht="17.100000000000001" customHeight="1" x14ac:dyDescent="0.2">
      <c r="A237" s="419"/>
      <c r="B237" s="46" t="s">
        <v>26</v>
      </c>
      <c r="C237" s="101"/>
      <c r="D237" s="419"/>
      <c r="E237" s="123"/>
      <c r="F237" s="133"/>
      <c r="G237" s="85">
        <f t="shared" si="5"/>
        <v>7200</v>
      </c>
      <c r="H237" s="91">
        <v>7200</v>
      </c>
      <c r="I237" s="91"/>
      <c r="J237" s="91"/>
      <c r="K237" s="91"/>
      <c r="L237" s="47" t="s">
        <v>27</v>
      </c>
      <c r="M237" s="607"/>
      <c r="N237" s="607"/>
      <c r="O237" s="607"/>
      <c r="P237" s="607"/>
      <c r="Q237" s="607"/>
      <c r="R237" s="607"/>
      <c r="S237" s="607"/>
      <c r="T237" s="607"/>
      <c r="U237" s="607"/>
      <c r="V237" s="607"/>
      <c r="W237" s="607"/>
    </row>
    <row r="238" spans="1:23" s="138" customFormat="1" ht="31.5" x14ac:dyDescent="0.2">
      <c r="A238" s="417">
        <v>4</v>
      </c>
      <c r="B238" s="139" t="s">
        <v>222</v>
      </c>
      <c r="C238" s="15" t="s">
        <v>84</v>
      </c>
      <c r="D238" s="417">
        <v>3132</v>
      </c>
      <c r="E238" s="18" t="s">
        <v>36</v>
      </c>
      <c r="F238" s="19"/>
      <c r="G238" s="121">
        <f>SUM(G239:G241)</f>
        <v>280708</v>
      </c>
      <c r="H238" s="121">
        <f>SUM(H239:H241)</f>
        <v>0</v>
      </c>
      <c r="I238" s="121">
        <f>SUM(I239:I241)</f>
        <v>0</v>
      </c>
      <c r="J238" s="121">
        <f>SUM(J239:J241)</f>
        <v>280708</v>
      </c>
      <c r="K238" s="121">
        <f>SUM(K239:K241)</f>
        <v>0</v>
      </c>
      <c r="L238" s="20"/>
      <c r="M238" s="608">
        <v>221500</v>
      </c>
      <c r="N238" s="607"/>
      <c r="O238" s="607">
        <v>59.207999999999998</v>
      </c>
      <c r="P238" s="607"/>
      <c r="Q238" s="607"/>
      <c r="R238" s="607"/>
      <c r="S238" s="607"/>
      <c r="T238" s="607"/>
      <c r="U238" s="607"/>
      <c r="V238" s="607"/>
      <c r="W238" s="607"/>
    </row>
    <row r="239" spans="1:23" s="138" customFormat="1" ht="15.95" customHeight="1" x14ac:dyDescent="0.2">
      <c r="A239" s="418"/>
      <c r="B239" s="43" t="s">
        <v>37</v>
      </c>
      <c r="C239" s="100"/>
      <c r="D239" s="40"/>
      <c r="E239" s="41"/>
      <c r="F239" s="131"/>
      <c r="G239" s="85">
        <f t="shared" si="5"/>
        <v>1500</v>
      </c>
      <c r="H239" s="85"/>
      <c r="I239" s="85"/>
      <c r="J239" s="85">
        <v>1500</v>
      </c>
      <c r="K239" s="85"/>
      <c r="L239" s="26"/>
      <c r="M239" s="609"/>
      <c r="N239" s="607"/>
      <c r="O239" s="607"/>
      <c r="P239" s="607"/>
      <c r="Q239" s="607"/>
      <c r="R239" s="607"/>
      <c r="S239" s="607"/>
      <c r="T239" s="607"/>
      <c r="U239" s="607"/>
      <c r="V239" s="607"/>
      <c r="W239" s="607"/>
    </row>
    <row r="240" spans="1:23" s="138" customFormat="1" ht="15.95" customHeight="1" x14ac:dyDescent="0.2">
      <c r="A240" s="418"/>
      <c r="B240" s="43" t="s">
        <v>32</v>
      </c>
      <c r="C240" s="100"/>
      <c r="D240" s="40"/>
      <c r="E240" s="41"/>
      <c r="F240" s="131"/>
      <c r="G240" s="85">
        <f t="shared" si="5"/>
        <v>274208</v>
      </c>
      <c r="H240" s="85"/>
      <c r="I240" s="85"/>
      <c r="J240" s="85">
        <v>274208</v>
      </c>
      <c r="K240" s="85"/>
      <c r="L240" s="26" t="s">
        <v>324</v>
      </c>
      <c r="M240" s="609"/>
      <c r="N240" s="607"/>
      <c r="O240" s="607"/>
      <c r="P240" s="607"/>
      <c r="Q240" s="607"/>
      <c r="R240" s="607"/>
      <c r="S240" s="607"/>
      <c r="T240" s="607"/>
      <c r="U240" s="607"/>
      <c r="V240" s="607"/>
      <c r="W240" s="607"/>
    </row>
    <row r="241" spans="1:23" s="138" customFormat="1" ht="15.95" customHeight="1" x14ac:dyDescent="0.2">
      <c r="A241" s="419"/>
      <c r="B241" s="46" t="s">
        <v>26</v>
      </c>
      <c r="C241" s="101"/>
      <c r="D241" s="97"/>
      <c r="E241" s="123"/>
      <c r="F241" s="133"/>
      <c r="G241" s="91">
        <f t="shared" si="5"/>
        <v>5000</v>
      </c>
      <c r="H241" s="91"/>
      <c r="I241" s="91"/>
      <c r="J241" s="91">
        <v>5000</v>
      </c>
      <c r="K241" s="91"/>
      <c r="L241" s="47" t="s">
        <v>27</v>
      </c>
      <c r="M241" s="609"/>
      <c r="N241" s="607"/>
      <c r="O241" s="607"/>
      <c r="P241" s="607"/>
      <c r="Q241" s="607"/>
      <c r="R241" s="607"/>
      <c r="S241" s="607"/>
      <c r="T241" s="607"/>
      <c r="U241" s="607"/>
      <c r="V241" s="607"/>
      <c r="W241" s="607"/>
    </row>
    <row r="242" spans="1:23" s="138" customFormat="1" ht="31.5" x14ac:dyDescent="0.2">
      <c r="A242" s="417">
        <v>5</v>
      </c>
      <c r="B242" s="140" t="s">
        <v>86</v>
      </c>
      <c r="C242" s="15" t="s">
        <v>84</v>
      </c>
      <c r="D242" s="417">
        <v>3132</v>
      </c>
      <c r="E242" s="18" t="s">
        <v>36</v>
      </c>
      <c r="F242" s="19"/>
      <c r="G242" s="121">
        <f>SUM(G243:G245)</f>
        <v>300000</v>
      </c>
      <c r="H242" s="121">
        <f>SUM(H243:H245)</f>
        <v>300000</v>
      </c>
      <c r="I242" s="121">
        <f>SUM(I243:I245)</f>
        <v>0</v>
      </c>
      <c r="J242" s="121">
        <f>SUM(J243:J245)</f>
        <v>0</v>
      </c>
      <c r="K242" s="121">
        <f>SUM(K243:K245)</f>
        <v>0</v>
      </c>
      <c r="L242" s="20"/>
      <c r="M242" s="608">
        <v>300000</v>
      </c>
      <c r="N242" s="607"/>
      <c r="O242" s="607"/>
      <c r="P242" s="607"/>
      <c r="Q242" s="607"/>
      <c r="R242" s="607"/>
      <c r="S242" s="607"/>
      <c r="T242" s="607"/>
      <c r="U242" s="607"/>
      <c r="V242" s="607"/>
      <c r="W242" s="607"/>
    </row>
    <row r="243" spans="1:23" s="138" customFormat="1" ht="17.100000000000001" customHeight="1" x14ac:dyDescent="0.2">
      <c r="A243" s="418"/>
      <c r="B243" s="43" t="s">
        <v>37</v>
      </c>
      <c r="C243" s="100"/>
      <c r="D243" s="418"/>
      <c r="E243" s="41"/>
      <c r="F243" s="131"/>
      <c r="G243" s="85">
        <f t="shared" si="5"/>
        <v>6000</v>
      </c>
      <c r="H243" s="85">
        <v>6000</v>
      </c>
      <c r="I243" s="85"/>
      <c r="J243" s="85"/>
      <c r="K243" s="85"/>
      <c r="L243" s="26"/>
      <c r="M243" s="607"/>
      <c r="N243" s="607"/>
      <c r="O243" s="607"/>
      <c r="P243" s="607"/>
      <c r="Q243" s="607"/>
      <c r="R243" s="607"/>
      <c r="S243" s="607"/>
      <c r="T243" s="607"/>
      <c r="U243" s="607"/>
      <c r="V243" s="607"/>
      <c r="W243" s="607"/>
    </row>
    <row r="244" spans="1:23" s="138" customFormat="1" ht="17.100000000000001" customHeight="1" x14ac:dyDescent="0.2">
      <c r="A244" s="418"/>
      <c r="B244" s="43" t="s">
        <v>32</v>
      </c>
      <c r="C244" s="100"/>
      <c r="D244" s="418"/>
      <c r="E244" s="41"/>
      <c r="F244" s="131"/>
      <c r="G244" s="85">
        <f t="shared" si="5"/>
        <v>287800</v>
      </c>
      <c r="H244" s="85">
        <v>287800</v>
      </c>
      <c r="I244" s="85"/>
      <c r="J244" s="85"/>
      <c r="K244" s="85"/>
      <c r="L244" s="26" t="s">
        <v>187</v>
      </c>
      <c r="M244" s="607"/>
      <c r="N244" s="607"/>
      <c r="O244" s="607"/>
      <c r="P244" s="607"/>
      <c r="Q244" s="607"/>
      <c r="R244" s="607"/>
      <c r="S244" s="607"/>
      <c r="T244" s="607"/>
      <c r="U244" s="607"/>
      <c r="V244" s="607"/>
      <c r="W244" s="607"/>
    </row>
    <row r="245" spans="1:23" s="138" customFormat="1" ht="17.100000000000001" customHeight="1" x14ac:dyDescent="0.2">
      <c r="A245" s="418"/>
      <c r="B245" s="43" t="s">
        <v>26</v>
      </c>
      <c r="C245" s="127"/>
      <c r="D245" s="418"/>
      <c r="E245" s="41"/>
      <c r="F245" s="131"/>
      <c r="G245" s="85">
        <f t="shared" si="5"/>
        <v>6200</v>
      </c>
      <c r="H245" s="85">
        <v>6200</v>
      </c>
      <c r="I245" s="85"/>
      <c r="J245" s="85"/>
      <c r="K245" s="85"/>
      <c r="L245" s="26" t="s">
        <v>27</v>
      </c>
      <c r="M245" s="609"/>
      <c r="N245" s="607"/>
      <c r="O245" s="607"/>
      <c r="P245" s="607"/>
      <c r="Q245" s="607"/>
      <c r="R245" s="607"/>
      <c r="S245" s="607"/>
      <c r="T245" s="607"/>
      <c r="U245" s="607"/>
      <c r="V245" s="607"/>
      <c r="W245" s="607"/>
    </row>
    <row r="246" spans="1:23" s="138" customFormat="1" ht="31.5" x14ac:dyDescent="0.2">
      <c r="A246" s="417">
        <v>6</v>
      </c>
      <c r="B246" s="140" t="s">
        <v>87</v>
      </c>
      <c r="C246" s="15" t="s">
        <v>84</v>
      </c>
      <c r="D246" s="417">
        <v>3132</v>
      </c>
      <c r="E246" s="18" t="s">
        <v>36</v>
      </c>
      <c r="F246" s="19"/>
      <c r="G246" s="121">
        <f>SUM(G247:G249)</f>
        <v>800000</v>
      </c>
      <c r="H246" s="121">
        <f>SUM(H247:H249)</f>
        <v>206950</v>
      </c>
      <c r="I246" s="121">
        <f>SUM(I247:I249)</f>
        <v>122000</v>
      </c>
      <c r="J246" s="121">
        <f>SUM(J247:J249)</f>
        <v>471050</v>
      </c>
      <c r="K246" s="121">
        <f>SUM(K247:K249)</f>
        <v>0</v>
      </c>
      <c r="L246" s="20"/>
      <c r="M246" s="608">
        <v>800000</v>
      </c>
      <c r="N246" s="607"/>
      <c r="O246" s="607"/>
      <c r="P246" s="607"/>
      <c r="Q246" s="607"/>
      <c r="R246" s="607"/>
      <c r="S246" s="607"/>
      <c r="T246" s="607"/>
      <c r="U246" s="607"/>
      <c r="V246" s="607"/>
      <c r="W246" s="607"/>
    </row>
    <row r="247" spans="1:23" s="138" customFormat="1" ht="17.100000000000001" customHeight="1" x14ac:dyDescent="0.2">
      <c r="A247" s="418"/>
      <c r="B247" s="43" t="s">
        <v>37</v>
      </c>
      <c r="C247" s="100"/>
      <c r="D247" s="418"/>
      <c r="E247" s="41"/>
      <c r="F247" s="131"/>
      <c r="G247" s="85">
        <f t="shared" si="5"/>
        <v>8000</v>
      </c>
      <c r="H247" s="85">
        <v>8000</v>
      </c>
      <c r="I247" s="85"/>
      <c r="J247" s="85"/>
      <c r="K247" s="85"/>
      <c r="L247" s="26"/>
      <c r="M247" s="609"/>
      <c r="N247" s="607"/>
      <c r="O247" s="607"/>
      <c r="P247" s="607"/>
      <c r="Q247" s="607"/>
      <c r="R247" s="607"/>
      <c r="S247" s="607"/>
      <c r="T247" s="607"/>
      <c r="U247" s="607"/>
      <c r="V247" s="607"/>
      <c r="W247" s="607"/>
    </row>
    <row r="248" spans="1:23" s="138" customFormat="1" ht="17.100000000000001" customHeight="1" x14ac:dyDescent="0.2">
      <c r="A248" s="418"/>
      <c r="B248" s="43" t="s">
        <v>32</v>
      </c>
      <c r="C248" s="100"/>
      <c r="D248" s="418"/>
      <c r="E248" s="41"/>
      <c r="F248" s="131"/>
      <c r="G248" s="85">
        <f t="shared" si="5"/>
        <v>777000</v>
      </c>
      <c r="H248" s="85">
        <v>195450</v>
      </c>
      <c r="I248" s="85">
        <v>120000</v>
      </c>
      <c r="J248" s="85">
        <v>461550</v>
      </c>
      <c r="K248" s="85"/>
      <c r="L248" s="26" t="s">
        <v>230</v>
      </c>
      <c r="M248" s="609"/>
      <c r="N248" s="607"/>
      <c r="O248" s="607"/>
      <c r="P248" s="607"/>
      <c r="Q248" s="607"/>
      <c r="R248" s="607"/>
      <c r="S248" s="607"/>
      <c r="T248" s="607"/>
      <c r="U248" s="607"/>
      <c r="V248" s="607"/>
      <c r="W248" s="607"/>
    </row>
    <row r="249" spans="1:23" s="138" customFormat="1" ht="17.100000000000001" customHeight="1" x14ac:dyDescent="0.2">
      <c r="A249" s="419"/>
      <c r="B249" s="46" t="s">
        <v>26</v>
      </c>
      <c r="C249" s="101"/>
      <c r="D249" s="419"/>
      <c r="E249" s="123"/>
      <c r="F249" s="133"/>
      <c r="G249" s="85">
        <f t="shared" si="5"/>
        <v>15000</v>
      </c>
      <c r="H249" s="91">
        <v>3500</v>
      </c>
      <c r="I249" s="91">
        <v>2000</v>
      </c>
      <c r="J249" s="91">
        <v>9500</v>
      </c>
      <c r="K249" s="91"/>
      <c r="L249" s="47" t="s">
        <v>27</v>
      </c>
      <c r="M249" s="609"/>
      <c r="N249" s="607"/>
      <c r="O249" s="607"/>
      <c r="P249" s="607"/>
      <c r="Q249" s="607"/>
      <c r="R249" s="607"/>
      <c r="S249" s="607"/>
      <c r="T249" s="607"/>
      <c r="U249" s="607"/>
      <c r="V249" s="607"/>
      <c r="W249" s="607"/>
    </row>
    <row r="250" spans="1:23" s="138" customFormat="1" ht="48" customHeight="1" x14ac:dyDescent="0.2">
      <c r="A250" s="417">
        <v>7</v>
      </c>
      <c r="B250" s="140" t="s">
        <v>146</v>
      </c>
      <c r="C250" s="15" t="s">
        <v>84</v>
      </c>
      <c r="D250" s="417">
        <v>3132</v>
      </c>
      <c r="E250" s="18" t="s">
        <v>36</v>
      </c>
      <c r="F250" s="19"/>
      <c r="G250" s="121">
        <f>SUM(G251:G253)</f>
        <v>303500</v>
      </c>
      <c r="H250" s="121">
        <f>SUM(H251:H253)</f>
        <v>0</v>
      </c>
      <c r="I250" s="121">
        <f>SUM(I251:I253)</f>
        <v>250000</v>
      </c>
      <c r="J250" s="121">
        <f>SUM(J251:J253)</f>
        <v>53500</v>
      </c>
      <c r="K250" s="121">
        <f>SUM(K251:K253)</f>
        <v>0</v>
      </c>
      <c r="L250" s="20"/>
      <c r="M250" s="608">
        <v>303500</v>
      </c>
      <c r="N250" s="607"/>
      <c r="O250" s="607"/>
      <c r="P250" s="607"/>
      <c r="Q250" s="607"/>
      <c r="R250" s="607"/>
      <c r="S250" s="607"/>
      <c r="T250" s="607"/>
      <c r="U250" s="607"/>
      <c r="V250" s="607"/>
      <c r="W250" s="607"/>
    </row>
    <row r="251" spans="1:23" s="138" customFormat="1" ht="17.100000000000001" customHeight="1" x14ac:dyDescent="0.2">
      <c r="A251" s="418"/>
      <c r="B251" s="43" t="s">
        <v>37</v>
      </c>
      <c r="C251" s="100"/>
      <c r="D251" s="418"/>
      <c r="E251" s="41"/>
      <c r="F251" s="131"/>
      <c r="G251" s="85">
        <f t="shared" si="5"/>
        <v>6000</v>
      </c>
      <c r="H251" s="85"/>
      <c r="I251" s="85">
        <v>6000</v>
      </c>
      <c r="J251" s="85"/>
      <c r="K251" s="85"/>
      <c r="L251" s="26"/>
      <c r="M251" s="608"/>
      <c r="N251" s="607"/>
      <c r="O251" s="607"/>
      <c r="P251" s="607"/>
      <c r="Q251" s="607"/>
      <c r="R251" s="607"/>
      <c r="S251" s="607"/>
      <c r="T251" s="607"/>
      <c r="U251" s="607"/>
      <c r="V251" s="607"/>
      <c r="W251" s="607"/>
    </row>
    <row r="252" spans="1:23" s="138" customFormat="1" ht="17.100000000000001" customHeight="1" x14ac:dyDescent="0.2">
      <c r="A252" s="418"/>
      <c r="B252" s="43" t="s">
        <v>32</v>
      </c>
      <c r="C252" s="100"/>
      <c r="D252" s="418"/>
      <c r="E252" s="41"/>
      <c r="F252" s="131"/>
      <c r="G252" s="85">
        <f t="shared" si="5"/>
        <v>291500</v>
      </c>
      <c r="H252" s="85"/>
      <c r="I252" s="85">
        <v>238000</v>
      </c>
      <c r="J252" s="85">
        <v>53500</v>
      </c>
      <c r="K252" s="85"/>
      <c r="L252" s="26" t="s">
        <v>230</v>
      </c>
      <c r="M252" s="608"/>
      <c r="N252" s="607"/>
      <c r="O252" s="607"/>
      <c r="P252" s="607"/>
      <c r="Q252" s="607"/>
      <c r="R252" s="607"/>
      <c r="S252" s="607"/>
      <c r="T252" s="607"/>
      <c r="U252" s="607"/>
      <c r="V252" s="607"/>
      <c r="W252" s="607"/>
    </row>
    <row r="253" spans="1:23" s="138" customFormat="1" ht="17.100000000000001" customHeight="1" x14ac:dyDescent="0.2">
      <c r="A253" s="419"/>
      <c r="B253" s="46" t="s">
        <v>26</v>
      </c>
      <c r="C253" s="101"/>
      <c r="D253" s="419"/>
      <c r="E253" s="123"/>
      <c r="F253" s="133"/>
      <c r="G253" s="85">
        <f t="shared" si="5"/>
        <v>6000</v>
      </c>
      <c r="H253" s="91"/>
      <c r="I253" s="91">
        <v>6000</v>
      </c>
      <c r="J253" s="91"/>
      <c r="K253" s="91"/>
      <c r="L253" s="47" t="s">
        <v>27</v>
      </c>
      <c r="M253" s="608"/>
      <c r="N253" s="607"/>
      <c r="O253" s="607"/>
      <c r="P253" s="607"/>
      <c r="Q253" s="607"/>
      <c r="R253" s="607"/>
      <c r="S253" s="607"/>
      <c r="T253" s="607"/>
      <c r="U253" s="607"/>
      <c r="V253" s="607"/>
      <c r="W253" s="607"/>
    </row>
    <row r="254" spans="1:23" s="138" customFormat="1" ht="30" customHeight="1" x14ac:dyDescent="0.2">
      <c r="A254" s="417">
        <v>8</v>
      </c>
      <c r="B254" s="632" t="s">
        <v>88</v>
      </c>
      <c r="C254" s="15" t="s">
        <v>84</v>
      </c>
      <c r="D254" s="417">
        <v>3132</v>
      </c>
      <c r="E254" s="18" t="s">
        <v>36</v>
      </c>
      <c r="F254" s="19"/>
      <c r="G254" s="633">
        <f>SUM(G255:G257)</f>
        <v>350000</v>
      </c>
      <c r="H254" s="121">
        <f>SUM(H255:H257)</f>
        <v>350000</v>
      </c>
      <c r="I254" s="121">
        <f>SUM(I255:I257)</f>
        <v>0</v>
      </c>
      <c r="J254" s="121">
        <f>SUM(J255:J257)</f>
        <v>0</v>
      </c>
      <c r="K254" s="121">
        <f>SUM(K255:K257)</f>
        <v>0</v>
      </c>
      <c r="L254" s="20"/>
      <c r="M254" s="608">
        <v>350000</v>
      </c>
      <c r="N254" s="607"/>
      <c r="O254" s="607"/>
      <c r="P254" s="607"/>
      <c r="Q254" s="607"/>
      <c r="R254" s="607"/>
      <c r="S254" s="607"/>
      <c r="T254" s="607"/>
      <c r="U254" s="607"/>
      <c r="V254" s="607"/>
      <c r="W254" s="607"/>
    </row>
    <row r="255" spans="1:23" s="138" customFormat="1" ht="0.75" customHeight="1" x14ac:dyDescent="0.2">
      <c r="A255" s="418"/>
      <c r="B255" s="43" t="s">
        <v>37</v>
      </c>
      <c r="C255" s="100"/>
      <c r="D255" s="418"/>
      <c r="E255" s="41"/>
      <c r="F255" s="131"/>
      <c r="G255" s="268">
        <f t="shared" si="5"/>
        <v>6000</v>
      </c>
      <c r="H255" s="85">
        <v>6000</v>
      </c>
      <c r="I255" s="85"/>
      <c r="J255" s="85"/>
      <c r="K255" s="85"/>
      <c r="L255" s="26"/>
      <c r="M255" s="607"/>
      <c r="N255" s="607"/>
      <c r="O255" s="607"/>
      <c r="P255" s="607"/>
      <c r="Q255" s="607"/>
      <c r="R255" s="607"/>
      <c r="S255" s="607"/>
      <c r="T255" s="607"/>
      <c r="U255" s="607"/>
      <c r="V255" s="607"/>
      <c r="W255" s="607"/>
    </row>
    <row r="256" spans="1:23" s="138" customFormat="1" ht="16.5" customHeight="1" x14ac:dyDescent="0.2">
      <c r="A256" s="418"/>
      <c r="B256" s="43" t="s">
        <v>32</v>
      </c>
      <c r="C256" s="100"/>
      <c r="D256" s="418"/>
      <c r="E256" s="41"/>
      <c r="F256" s="131"/>
      <c r="G256" s="85">
        <f t="shared" si="5"/>
        <v>336800</v>
      </c>
      <c r="H256" s="85">
        <v>336800</v>
      </c>
      <c r="I256" s="85"/>
      <c r="J256" s="85"/>
      <c r="K256" s="85"/>
      <c r="L256" s="26" t="s">
        <v>231</v>
      </c>
      <c r="M256" s="607"/>
      <c r="N256" s="607"/>
      <c r="O256" s="607"/>
      <c r="P256" s="607"/>
      <c r="Q256" s="607"/>
      <c r="R256" s="607"/>
      <c r="S256" s="607"/>
      <c r="T256" s="607"/>
      <c r="U256" s="607"/>
      <c r="V256" s="607"/>
      <c r="W256" s="607"/>
    </row>
    <row r="257" spans="1:23" s="138" customFormat="1" ht="17.100000000000001" customHeight="1" x14ac:dyDescent="0.2">
      <c r="A257" s="419"/>
      <c r="B257" s="46" t="s">
        <v>26</v>
      </c>
      <c r="C257" s="101"/>
      <c r="D257" s="419"/>
      <c r="E257" s="123"/>
      <c r="F257" s="133"/>
      <c r="G257" s="91">
        <f t="shared" si="5"/>
        <v>7200</v>
      </c>
      <c r="H257" s="91">
        <v>7200</v>
      </c>
      <c r="I257" s="91"/>
      <c r="J257" s="91"/>
      <c r="K257" s="91"/>
      <c r="L257" s="47" t="s">
        <v>27</v>
      </c>
      <c r="M257" s="607"/>
      <c r="N257" s="607"/>
      <c r="O257" s="607"/>
      <c r="P257" s="607"/>
      <c r="Q257" s="607"/>
      <c r="R257" s="607"/>
      <c r="S257" s="607"/>
      <c r="T257" s="607"/>
      <c r="U257" s="607"/>
      <c r="V257" s="607"/>
      <c r="W257" s="607"/>
    </row>
    <row r="258" spans="1:23" s="138" customFormat="1" ht="65.25" customHeight="1" x14ac:dyDescent="0.2">
      <c r="A258" s="417">
        <v>9</v>
      </c>
      <c r="B258" s="140" t="s">
        <v>89</v>
      </c>
      <c r="C258" s="15" t="s">
        <v>84</v>
      </c>
      <c r="D258" s="417">
        <v>3132</v>
      </c>
      <c r="E258" s="18" t="s">
        <v>36</v>
      </c>
      <c r="F258" s="19"/>
      <c r="G258" s="121">
        <f>SUM(G259:G261)</f>
        <v>320000</v>
      </c>
      <c r="H258" s="121">
        <f>SUM(H259:H261)</f>
        <v>0</v>
      </c>
      <c r="I258" s="121">
        <f>SUM(I259:I261)</f>
        <v>320000</v>
      </c>
      <c r="J258" s="121">
        <f>SUM(J259:J261)</f>
        <v>0</v>
      </c>
      <c r="K258" s="121">
        <f>SUM(K259:K261)</f>
        <v>0</v>
      </c>
      <c r="L258" s="20"/>
      <c r="M258" s="610">
        <v>320000</v>
      </c>
      <c r="N258" s="607"/>
      <c r="O258" s="607"/>
      <c r="P258" s="607"/>
      <c r="Q258" s="607"/>
      <c r="R258" s="607"/>
      <c r="S258" s="607"/>
      <c r="T258" s="607"/>
      <c r="U258" s="607"/>
      <c r="V258" s="607"/>
      <c r="W258" s="607"/>
    </row>
    <row r="259" spans="1:23" s="138" customFormat="1" ht="17.100000000000001" customHeight="1" x14ac:dyDescent="0.2">
      <c r="A259" s="418"/>
      <c r="B259" s="43" t="s">
        <v>37</v>
      </c>
      <c r="C259" s="100"/>
      <c r="D259" s="418"/>
      <c r="E259" s="41"/>
      <c r="F259" s="131"/>
      <c r="G259" s="85">
        <f t="shared" si="5"/>
        <v>6000</v>
      </c>
      <c r="H259" s="85"/>
      <c r="I259" s="85">
        <v>6000</v>
      </c>
      <c r="J259" s="85"/>
      <c r="K259" s="85"/>
      <c r="L259" s="26"/>
      <c r="M259" s="610"/>
      <c r="N259" s="607"/>
      <c r="O259" s="607"/>
      <c r="P259" s="607"/>
      <c r="Q259" s="607"/>
      <c r="R259" s="607"/>
      <c r="S259" s="607"/>
      <c r="T259" s="607"/>
      <c r="U259" s="607"/>
      <c r="V259" s="607"/>
      <c r="W259" s="607"/>
    </row>
    <row r="260" spans="1:23" s="138" customFormat="1" ht="17.100000000000001" customHeight="1" x14ac:dyDescent="0.2">
      <c r="A260" s="418"/>
      <c r="B260" s="43" t="s">
        <v>32</v>
      </c>
      <c r="C260" s="100"/>
      <c r="D260" s="418"/>
      <c r="E260" s="41"/>
      <c r="F260" s="131"/>
      <c r="G260" s="85">
        <f t="shared" si="5"/>
        <v>306800</v>
      </c>
      <c r="H260" s="85"/>
      <c r="I260" s="85">
        <v>306800</v>
      </c>
      <c r="J260" s="85"/>
      <c r="K260" s="85"/>
      <c r="L260" s="26" t="s">
        <v>231</v>
      </c>
      <c r="M260" s="610"/>
      <c r="N260" s="607"/>
      <c r="O260" s="607"/>
      <c r="P260" s="607"/>
      <c r="Q260" s="607"/>
      <c r="R260" s="607"/>
      <c r="S260" s="607"/>
      <c r="T260" s="607"/>
      <c r="U260" s="607"/>
      <c r="V260" s="607"/>
      <c r="W260" s="607"/>
    </row>
    <row r="261" spans="1:23" s="138" customFormat="1" ht="17.100000000000001" customHeight="1" x14ac:dyDescent="0.2">
      <c r="A261" s="419"/>
      <c r="B261" s="46" t="s">
        <v>26</v>
      </c>
      <c r="C261" s="101"/>
      <c r="D261" s="419"/>
      <c r="E261" s="123"/>
      <c r="F261" s="133"/>
      <c r="G261" s="91">
        <f t="shared" si="5"/>
        <v>7200</v>
      </c>
      <c r="H261" s="91"/>
      <c r="I261" s="91">
        <v>7200</v>
      </c>
      <c r="J261" s="91"/>
      <c r="K261" s="91"/>
      <c r="L261" s="47" t="s">
        <v>27</v>
      </c>
      <c r="M261" s="610"/>
      <c r="N261" s="607"/>
      <c r="O261" s="607"/>
      <c r="P261" s="607"/>
      <c r="Q261" s="607"/>
      <c r="R261" s="607"/>
      <c r="S261" s="607"/>
      <c r="T261" s="607"/>
      <c r="U261" s="607"/>
      <c r="V261" s="607"/>
      <c r="W261" s="607"/>
    </row>
    <row r="262" spans="1:23" s="138" customFormat="1" ht="31.5" x14ac:dyDescent="0.2">
      <c r="A262" s="33">
        <v>10</v>
      </c>
      <c r="B262" s="139" t="s">
        <v>90</v>
      </c>
      <c r="C262" s="15" t="s">
        <v>84</v>
      </c>
      <c r="D262" s="417">
        <v>3132</v>
      </c>
      <c r="E262" s="18" t="s">
        <v>36</v>
      </c>
      <c r="F262" s="19"/>
      <c r="G262" s="431">
        <f>SUM(G263:G265)</f>
        <v>994700</v>
      </c>
      <c r="H262" s="121">
        <f>SUM(H263:H265)</f>
        <v>0</v>
      </c>
      <c r="I262" s="121">
        <f>SUM(I263:I265)</f>
        <v>230000</v>
      </c>
      <c r="J262" s="121">
        <f>SUM(J263:J265)</f>
        <v>764700</v>
      </c>
      <c r="K262" s="121">
        <f>SUM(K263:K265)</f>
        <v>0</v>
      </c>
      <c r="L262" s="20"/>
      <c r="M262" s="610">
        <v>430000</v>
      </c>
      <c r="N262" s="607"/>
      <c r="O262" s="607">
        <v>564.70000000000005</v>
      </c>
      <c r="P262" s="607"/>
      <c r="Q262" s="607"/>
      <c r="R262" s="607"/>
      <c r="S262" s="607"/>
      <c r="T262" s="607"/>
      <c r="U262" s="607"/>
      <c r="V262" s="607"/>
      <c r="W262" s="607"/>
    </row>
    <row r="263" spans="1:23" s="138" customFormat="1" ht="18" customHeight="1" x14ac:dyDescent="0.2">
      <c r="A263" s="37"/>
      <c r="B263" s="43" t="s">
        <v>37</v>
      </c>
      <c r="C263" s="285"/>
      <c r="D263" s="418"/>
      <c r="E263" s="122"/>
      <c r="F263" s="131"/>
      <c r="G263" s="432">
        <f t="shared" si="5"/>
        <v>6000</v>
      </c>
      <c r="H263" s="85"/>
      <c r="I263" s="116">
        <v>6000</v>
      </c>
      <c r="J263" s="85"/>
      <c r="K263" s="116"/>
      <c r="L263" s="26"/>
      <c r="M263" s="607"/>
      <c r="N263" s="607"/>
      <c r="O263" s="607"/>
      <c r="P263" s="607"/>
      <c r="Q263" s="607"/>
      <c r="R263" s="607"/>
      <c r="S263" s="607"/>
      <c r="T263" s="607"/>
      <c r="U263" s="607"/>
      <c r="V263" s="607"/>
      <c r="W263" s="607"/>
    </row>
    <row r="264" spans="1:23" s="138" customFormat="1" ht="13.5" customHeight="1" x14ac:dyDescent="0.2">
      <c r="A264" s="37"/>
      <c r="B264" s="43" t="s">
        <v>32</v>
      </c>
      <c r="C264" s="285"/>
      <c r="D264" s="418"/>
      <c r="E264" s="122"/>
      <c r="F264" s="131"/>
      <c r="G264" s="432">
        <f t="shared" si="5"/>
        <v>978700</v>
      </c>
      <c r="H264" s="85"/>
      <c r="I264" s="116">
        <v>222000</v>
      </c>
      <c r="J264" s="85">
        <v>756700</v>
      </c>
      <c r="K264" s="116"/>
      <c r="L264" s="26" t="s">
        <v>230</v>
      </c>
      <c r="M264" s="607"/>
      <c r="N264" s="607"/>
      <c r="O264" s="607"/>
      <c r="P264" s="607"/>
      <c r="Q264" s="607"/>
      <c r="R264" s="607"/>
      <c r="S264" s="607"/>
      <c r="T264" s="607"/>
      <c r="U264" s="607"/>
      <c r="V264" s="607"/>
      <c r="W264" s="607"/>
    </row>
    <row r="265" spans="1:23" s="138" customFormat="1" ht="13.5" customHeight="1" x14ac:dyDescent="0.2">
      <c r="A265" s="267"/>
      <c r="B265" s="46" t="s">
        <v>26</v>
      </c>
      <c r="C265" s="286"/>
      <c r="D265" s="419"/>
      <c r="E265" s="124"/>
      <c r="F265" s="133"/>
      <c r="G265" s="85">
        <f t="shared" si="5"/>
        <v>10000</v>
      </c>
      <c r="H265" s="91"/>
      <c r="I265" s="117">
        <v>2000</v>
      </c>
      <c r="J265" s="91">
        <v>8000</v>
      </c>
      <c r="K265" s="117"/>
      <c r="L265" s="47" t="s">
        <v>27</v>
      </c>
      <c r="M265" s="607"/>
      <c r="N265" s="607"/>
      <c r="O265" s="607"/>
      <c r="P265" s="607"/>
      <c r="Q265" s="607"/>
      <c r="R265" s="607"/>
      <c r="S265" s="607"/>
      <c r="T265" s="607"/>
      <c r="U265" s="607"/>
      <c r="V265" s="607"/>
      <c r="W265" s="607"/>
    </row>
    <row r="266" spans="1:23" s="416" customFormat="1" ht="34.5" customHeight="1" x14ac:dyDescent="0.2">
      <c r="A266" s="33">
        <v>11</v>
      </c>
      <c r="B266" s="140" t="s">
        <v>91</v>
      </c>
      <c r="C266" s="15" t="s">
        <v>84</v>
      </c>
      <c r="D266" s="417">
        <v>3132</v>
      </c>
      <c r="E266" s="18" t="s">
        <v>36</v>
      </c>
      <c r="F266" s="125"/>
      <c r="G266" s="431">
        <f>SUM(G267:G269)</f>
        <v>892396</v>
      </c>
      <c r="H266" s="121">
        <f>SUM(H267:H269)</f>
        <v>0</v>
      </c>
      <c r="I266" s="121">
        <f>SUM(I267:I269)</f>
        <v>342500</v>
      </c>
      <c r="J266" s="121">
        <f>SUM(J267:J269)</f>
        <v>549896</v>
      </c>
      <c r="K266" s="121">
        <f>SUM(K267:K269)</f>
        <v>0</v>
      </c>
      <c r="L266" s="20"/>
      <c r="M266" s="611">
        <v>553950</v>
      </c>
      <c r="N266" s="612"/>
      <c r="O266" s="612">
        <v>338.44600000000003</v>
      </c>
      <c r="P266" s="612"/>
      <c r="Q266" s="612"/>
      <c r="R266" s="612"/>
      <c r="S266" s="612"/>
      <c r="T266" s="612"/>
      <c r="U266" s="612"/>
      <c r="V266" s="612"/>
      <c r="W266" s="612"/>
    </row>
    <row r="267" spans="1:23" s="138" customFormat="1" ht="15.75" customHeight="1" x14ac:dyDescent="0.2">
      <c r="A267" s="37"/>
      <c r="B267" s="43" t="s">
        <v>37</v>
      </c>
      <c r="C267" s="100"/>
      <c r="D267" s="72"/>
      <c r="E267" s="41"/>
      <c r="F267" s="274"/>
      <c r="G267" s="432">
        <f t="shared" si="5"/>
        <v>8000</v>
      </c>
      <c r="H267" s="85"/>
      <c r="I267" s="85">
        <v>8000</v>
      </c>
      <c r="J267" s="85"/>
      <c r="K267" s="85"/>
      <c r="L267" s="26"/>
      <c r="M267" s="609"/>
      <c r="N267" s="607"/>
      <c r="O267" s="607"/>
      <c r="P267" s="607"/>
      <c r="Q267" s="607"/>
      <c r="R267" s="607"/>
      <c r="S267" s="607"/>
      <c r="T267" s="607"/>
      <c r="U267" s="607"/>
      <c r="V267" s="607"/>
      <c r="W267" s="607"/>
    </row>
    <row r="268" spans="1:23" s="138" customFormat="1" ht="15.75" customHeight="1" x14ac:dyDescent="0.2">
      <c r="A268" s="37"/>
      <c r="B268" s="43" t="s">
        <v>32</v>
      </c>
      <c r="C268" s="100"/>
      <c r="D268" s="72"/>
      <c r="E268" s="41"/>
      <c r="F268" s="274"/>
      <c r="G268" s="432">
        <f t="shared" si="5"/>
        <v>874396</v>
      </c>
      <c r="H268" s="85"/>
      <c r="I268" s="85">
        <v>327300</v>
      </c>
      <c r="J268" s="85">
        <v>547096</v>
      </c>
      <c r="K268" s="85"/>
      <c r="L268" s="26" t="s">
        <v>230</v>
      </c>
      <c r="M268" s="609"/>
      <c r="N268" s="607"/>
      <c r="O268" s="607"/>
      <c r="P268" s="607"/>
      <c r="Q268" s="607"/>
      <c r="R268" s="607"/>
      <c r="S268" s="607"/>
      <c r="T268" s="607"/>
      <c r="U268" s="607"/>
      <c r="V268" s="607"/>
      <c r="W268" s="607"/>
    </row>
    <row r="269" spans="1:23" s="138" customFormat="1" ht="15.75" customHeight="1" x14ac:dyDescent="0.2">
      <c r="A269" s="267"/>
      <c r="B269" s="46" t="s">
        <v>26</v>
      </c>
      <c r="C269" s="101"/>
      <c r="D269" s="273"/>
      <c r="E269" s="123"/>
      <c r="F269" s="284"/>
      <c r="G269" s="433">
        <f t="shared" si="5"/>
        <v>10000</v>
      </c>
      <c r="H269" s="91"/>
      <c r="I269" s="91">
        <v>7200</v>
      </c>
      <c r="J269" s="91">
        <v>2800</v>
      </c>
      <c r="K269" s="91"/>
      <c r="L269" s="47" t="s">
        <v>27</v>
      </c>
      <c r="M269" s="609"/>
      <c r="N269" s="607"/>
      <c r="O269" s="607"/>
      <c r="P269" s="607"/>
      <c r="Q269" s="607"/>
      <c r="R269" s="607"/>
      <c r="S269" s="607"/>
      <c r="T269" s="607"/>
      <c r="U269" s="607"/>
      <c r="V269" s="607"/>
      <c r="W269" s="607"/>
    </row>
    <row r="270" spans="1:23" s="138" customFormat="1" ht="31.5" x14ac:dyDescent="0.2">
      <c r="A270" s="417">
        <v>12</v>
      </c>
      <c r="B270" s="54" t="s">
        <v>186</v>
      </c>
      <c r="C270" s="15" t="s">
        <v>84</v>
      </c>
      <c r="D270" s="417">
        <v>3132</v>
      </c>
      <c r="E270" s="235">
        <v>166050</v>
      </c>
      <c r="F270" s="274"/>
      <c r="G270" s="103">
        <f>SUM(H270:K270)</f>
        <v>166050</v>
      </c>
      <c r="H270" s="85">
        <v>166050</v>
      </c>
      <c r="I270" s="85">
        <v>0</v>
      </c>
      <c r="J270" s="85">
        <v>0</v>
      </c>
      <c r="K270" s="74">
        <v>0</v>
      </c>
      <c r="L270" s="12" t="s">
        <v>187</v>
      </c>
      <c r="M270" s="608">
        <v>166050</v>
      </c>
      <c r="N270" s="607"/>
      <c r="O270" s="607"/>
      <c r="P270" s="607"/>
      <c r="Q270" s="607"/>
      <c r="R270" s="607"/>
      <c r="S270" s="607"/>
      <c r="T270" s="607"/>
      <c r="U270" s="607"/>
      <c r="V270" s="607"/>
      <c r="W270" s="607"/>
    </row>
    <row r="271" spans="1:23" s="138" customFormat="1" ht="31.5" x14ac:dyDescent="0.2">
      <c r="A271" s="417">
        <v>13</v>
      </c>
      <c r="B271" s="140" t="s">
        <v>92</v>
      </c>
      <c r="C271" s="15" t="s">
        <v>84</v>
      </c>
      <c r="D271" s="417">
        <v>3132</v>
      </c>
      <c r="E271" s="18" t="s">
        <v>36</v>
      </c>
      <c r="F271" s="275"/>
      <c r="G271" s="431">
        <f>SUM(G272:G274)</f>
        <v>566900</v>
      </c>
      <c r="H271" s="121">
        <f>SUM(H272:H274)</f>
        <v>141000</v>
      </c>
      <c r="I271" s="121">
        <f>SUM(I272:I274)</f>
        <v>109000</v>
      </c>
      <c r="J271" s="121">
        <f>SUM(J272:J274)</f>
        <v>316900</v>
      </c>
      <c r="K271" s="121">
        <f>SUM(K272:K274)</f>
        <v>0</v>
      </c>
      <c r="L271" s="26"/>
      <c r="M271" s="608">
        <v>250000</v>
      </c>
      <c r="N271" s="607"/>
      <c r="O271" s="607">
        <v>316.89999999999998</v>
      </c>
      <c r="P271" s="607"/>
      <c r="Q271" s="607"/>
      <c r="R271" s="607"/>
      <c r="S271" s="607"/>
      <c r="T271" s="607"/>
      <c r="U271" s="607"/>
      <c r="V271" s="607"/>
      <c r="W271" s="607"/>
    </row>
    <row r="272" spans="1:23" s="138" customFormat="1" ht="15.75" customHeight="1" x14ac:dyDescent="0.2">
      <c r="A272" s="418"/>
      <c r="B272" s="43" t="s">
        <v>37</v>
      </c>
      <c r="C272" s="100"/>
      <c r="D272" s="418"/>
      <c r="E272" s="41"/>
      <c r="F272" s="276"/>
      <c r="G272" s="432">
        <f t="shared" ref="G272:G277" si="6">SUM(H272:K272)</f>
        <v>6000</v>
      </c>
      <c r="H272" s="85">
        <v>6000</v>
      </c>
      <c r="I272" s="85"/>
      <c r="J272" s="85"/>
      <c r="K272" s="85"/>
      <c r="L272" s="26"/>
      <c r="M272" s="607"/>
      <c r="N272" s="607"/>
      <c r="O272" s="607"/>
      <c r="P272" s="607"/>
      <c r="Q272" s="607"/>
      <c r="R272" s="607"/>
      <c r="S272" s="607"/>
      <c r="T272" s="607"/>
      <c r="U272" s="607"/>
      <c r="V272" s="607"/>
      <c r="W272" s="607"/>
    </row>
    <row r="273" spans="1:23" s="138" customFormat="1" ht="15.75" customHeight="1" x14ac:dyDescent="0.2">
      <c r="A273" s="418"/>
      <c r="B273" s="43" t="s">
        <v>32</v>
      </c>
      <c r="C273" s="100"/>
      <c r="D273" s="418"/>
      <c r="E273" s="41"/>
      <c r="F273" s="276"/>
      <c r="G273" s="432">
        <f t="shared" si="6"/>
        <v>553700</v>
      </c>
      <c r="H273" s="85">
        <v>132800</v>
      </c>
      <c r="I273" s="85">
        <v>106000</v>
      </c>
      <c r="J273" s="85">
        <v>314900</v>
      </c>
      <c r="K273" s="85"/>
      <c r="L273" s="26" t="s">
        <v>252</v>
      </c>
      <c r="M273" s="607"/>
      <c r="N273" s="607"/>
      <c r="O273" s="607"/>
      <c r="P273" s="607"/>
      <c r="Q273" s="607"/>
      <c r="R273" s="607"/>
      <c r="S273" s="607"/>
      <c r="T273" s="607"/>
      <c r="U273" s="607"/>
      <c r="V273" s="607"/>
      <c r="W273" s="607"/>
    </row>
    <row r="274" spans="1:23" s="138" customFormat="1" ht="15.75" customHeight="1" x14ac:dyDescent="0.2">
      <c r="A274" s="419"/>
      <c r="B274" s="43" t="s">
        <v>26</v>
      </c>
      <c r="C274" s="101"/>
      <c r="D274" s="419"/>
      <c r="E274" s="123"/>
      <c r="F274" s="277"/>
      <c r="G274" s="432">
        <f t="shared" si="6"/>
        <v>7200</v>
      </c>
      <c r="H274" s="85">
        <v>2200</v>
      </c>
      <c r="I274" s="85">
        <v>3000</v>
      </c>
      <c r="J274" s="85">
        <v>2000</v>
      </c>
      <c r="K274" s="85"/>
      <c r="L274" s="26" t="s">
        <v>27</v>
      </c>
      <c r="M274" s="607"/>
      <c r="N274" s="607"/>
      <c r="O274" s="607"/>
      <c r="P274" s="607"/>
      <c r="Q274" s="607"/>
      <c r="R274" s="607"/>
      <c r="S274" s="607"/>
      <c r="T274" s="607"/>
      <c r="U274" s="607"/>
      <c r="V274" s="607"/>
      <c r="W274" s="607"/>
    </row>
    <row r="275" spans="1:23" s="138" customFormat="1" ht="33.75" customHeight="1" x14ac:dyDescent="0.2">
      <c r="A275" s="37">
        <v>14</v>
      </c>
      <c r="B275" s="140" t="s">
        <v>188</v>
      </c>
      <c r="C275" s="15" t="s">
        <v>84</v>
      </c>
      <c r="D275" s="417">
        <v>3132</v>
      </c>
      <c r="E275" s="41">
        <v>105</v>
      </c>
      <c r="F275" s="274"/>
      <c r="G275" s="193">
        <f>SUM(G276:G277)</f>
        <v>105000</v>
      </c>
      <c r="H275" s="193">
        <f>SUM(H276:H277)</f>
        <v>105000</v>
      </c>
      <c r="I275" s="193">
        <f>SUM(I276:I277)</f>
        <v>0</v>
      </c>
      <c r="J275" s="193">
        <f>SUM(J276:J277)</f>
        <v>0</v>
      </c>
      <c r="K275" s="193">
        <f>SUM(K276:K277)</f>
        <v>0</v>
      </c>
      <c r="L275" s="20"/>
      <c r="M275" s="608">
        <v>105000</v>
      </c>
      <c r="N275" s="607"/>
      <c r="O275" s="607"/>
      <c r="P275" s="607"/>
      <c r="Q275" s="607"/>
      <c r="R275" s="607"/>
      <c r="S275" s="607"/>
      <c r="T275" s="607"/>
      <c r="U275" s="607"/>
      <c r="V275" s="607"/>
      <c r="W275" s="607"/>
    </row>
    <row r="276" spans="1:23" s="138" customFormat="1" ht="15" customHeight="1" x14ac:dyDescent="0.2">
      <c r="A276" s="37"/>
      <c r="B276" s="43" t="s">
        <v>32</v>
      </c>
      <c r="C276" s="100"/>
      <c r="D276" s="418"/>
      <c r="E276" s="41"/>
      <c r="F276" s="274"/>
      <c r="G276" s="85">
        <f t="shared" si="6"/>
        <v>103000</v>
      </c>
      <c r="H276" s="85">
        <v>103000</v>
      </c>
      <c r="I276" s="85"/>
      <c r="J276" s="85"/>
      <c r="K276" s="105"/>
      <c r="L276" s="26" t="s">
        <v>187</v>
      </c>
      <c r="M276" s="608"/>
      <c r="N276" s="607"/>
      <c r="O276" s="607"/>
      <c r="P276" s="607"/>
      <c r="Q276" s="607"/>
      <c r="R276" s="607"/>
      <c r="S276" s="607"/>
      <c r="T276" s="607"/>
      <c r="U276" s="607"/>
      <c r="V276" s="607"/>
      <c r="W276" s="607"/>
    </row>
    <row r="277" spans="1:23" s="138" customFormat="1" ht="15" customHeight="1" x14ac:dyDescent="0.2">
      <c r="A277" s="37"/>
      <c r="B277" s="43" t="s">
        <v>26</v>
      </c>
      <c r="C277" s="100"/>
      <c r="D277" s="418"/>
      <c r="E277" s="41"/>
      <c r="F277" s="274"/>
      <c r="G277" s="85">
        <f t="shared" si="6"/>
        <v>2000</v>
      </c>
      <c r="H277" s="85">
        <v>2000</v>
      </c>
      <c r="I277" s="85"/>
      <c r="J277" s="85"/>
      <c r="K277" s="105"/>
      <c r="L277" s="26"/>
      <c r="M277" s="608"/>
      <c r="N277" s="607"/>
      <c r="O277" s="607"/>
      <c r="P277" s="607"/>
      <c r="Q277" s="607"/>
      <c r="R277" s="607"/>
      <c r="S277" s="607"/>
      <c r="T277" s="607"/>
      <c r="U277" s="607"/>
      <c r="V277" s="607"/>
      <c r="W277" s="607"/>
    </row>
    <row r="278" spans="1:23" s="138" customFormat="1" ht="38.25" customHeight="1" x14ac:dyDescent="0.2">
      <c r="A278" s="33">
        <v>15</v>
      </c>
      <c r="B278" s="140" t="s">
        <v>209</v>
      </c>
      <c r="C278" s="15" t="s">
        <v>84</v>
      </c>
      <c r="D278" s="417">
        <v>3132</v>
      </c>
      <c r="E278" s="18" t="s">
        <v>36</v>
      </c>
      <c r="F278" s="125"/>
      <c r="G278" s="121">
        <f>SUM(G279:G281)</f>
        <v>250000</v>
      </c>
      <c r="H278" s="121">
        <f>SUM(H279:H281)</f>
        <v>6000</v>
      </c>
      <c r="I278" s="121">
        <f>SUM(I279:I281)</f>
        <v>194000</v>
      </c>
      <c r="J278" s="121">
        <f>SUM(J279:J281)</f>
        <v>50000</v>
      </c>
      <c r="K278" s="121">
        <f>SUM(K279:K281)</f>
        <v>0</v>
      </c>
      <c r="L278" s="20"/>
      <c r="M278" s="608">
        <v>200000</v>
      </c>
      <c r="N278" s="607"/>
      <c r="O278" s="607">
        <v>50</v>
      </c>
      <c r="P278" s="607"/>
      <c r="Q278" s="607"/>
      <c r="R278" s="607"/>
      <c r="S278" s="607"/>
      <c r="T278" s="607"/>
      <c r="U278" s="607"/>
      <c r="V278" s="607"/>
      <c r="W278" s="607"/>
    </row>
    <row r="279" spans="1:23" s="138" customFormat="1" ht="15" customHeight="1" x14ac:dyDescent="0.2">
      <c r="A279" s="37"/>
      <c r="B279" s="43" t="s">
        <v>37</v>
      </c>
      <c r="C279" s="100"/>
      <c r="D279" s="72"/>
      <c r="E279" s="41"/>
      <c r="F279" s="122"/>
      <c r="G279" s="85">
        <f>SUM(H279:K279)</f>
        <v>5500</v>
      </c>
      <c r="H279" s="85">
        <v>5500</v>
      </c>
      <c r="I279" s="85"/>
      <c r="J279" s="116"/>
      <c r="K279" s="85"/>
      <c r="L279" s="26"/>
      <c r="M279" s="608"/>
      <c r="N279" s="607"/>
      <c r="O279" s="607"/>
      <c r="P279" s="607"/>
      <c r="Q279" s="607"/>
      <c r="R279" s="607"/>
      <c r="S279" s="607"/>
      <c r="T279" s="607"/>
      <c r="U279" s="607"/>
      <c r="V279" s="607"/>
      <c r="W279" s="607"/>
    </row>
    <row r="280" spans="1:23" s="138" customFormat="1" ht="15" customHeight="1" x14ac:dyDescent="0.2">
      <c r="A280" s="37"/>
      <c r="B280" s="43" t="s">
        <v>32</v>
      </c>
      <c r="C280" s="100"/>
      <c r="D280" s="72"/>
      <c r="E280" s="41"/>
      <c r="F280" s="122"/>
      <c r="G280" s="85">
        <f>SUM(H280:K280)</f>
        <v>240400</v>
      </c>
      <c r="H280" s="85">
        <v>500</v>
      </c>
      <c r="I280" s="85">
        <v>189900</v>
      </c>
      <c r="J280" s="116">
        <v>50000</v>
      </c>
      <c r="K280" s="85"/>
      <c r="L280" s="26" t="s">
        <v>216</v>
      </c>
      <c r="M280" s="608"/>
      <c r="N280" s="607"/>
      <c r="O280" s="607"/>
      <c r="P280" s="607"/>
      <c r="Q280" s="607"/>
      <c r="R280" s="607"/>
      <c r="S280" s="607"/>
      <c r="T280" s="607"/>
      <c r="U280" s="607"/>
      <c r="V280" s="607"/>
      <c r="W280" s="607"/>
    </row>
    <row r="281" spans="1:23" s="138" customFormat="1" ht="15" customHeight="1" x14ac:dyDescent="0.2">
      <c r="A281" s="267"/>
      <c r="B281" s="46" t="s">
        <v>26</v>
      </c>
      <c r="C281" s="101"/>
      <c r="D281" s="273"/>
      <c r="E281" s="123"/>
      <c r="F281" s="124"/>
      <c r="G281" s="91">
        <f>SUM(H281:K281)</f>
        <v>4100</v>
      </c>
      <c r="H281" s="91"/>
      <c r="I281" s="91">
        <v>4100</v>
      </c>
      <c r="J281" s="117"/>
      <c r="K281" s="91"/>
      <c r="L281" s="47" t="s">
        <v>27</v>
      </c>
      <c r="M281" s="608"/>
      <c r="N281" s="607"/>
      <c r="O281" s="607"/>
      <c r="P281" s="607"/>
      <c r="Q281" s="607"/>
      <c r="R281" s="607"/>
      <c r="S281" s="607"/>
      <c r="T281" s="607"/>
      <c r="U281" s="607"/>
      <c r="V281" s="607"/>
      <c r="W281" s="607"/>
    </row>
    <row r="282" spans="1:23" s="138" customFormat="1" ht="35.25" customHeight="1" x14ac:dyDescent="0.2">
      <c r="A282" s="33">
        <v>16</v>
      </c>
      <c r="B282" s="473" t="s">
        <v>296</v>
      </c>
      <c r="C282" s="474" t="s">
        <v>84</v>
      </c>
      <c r="D282" s="445">
        <v>3132</v>
      </c>
      <c r="E282" s="475" t="s">
        <v>36</v>
      </c>
      <c r="F282" s="476"/>
      <c r="G282" s="431">
        <f>G283+G284+G285</f>
        <v>385000</v>
      </c>
      <c r="H282" s="438">
        <v>0</v>
      </c>
      <c r="I282" s="438">
        <v>0</v>
      </c>
      <c r="J282" s="431">
        <f>J283+J284+J285</f>
        <v>385000</v>
      </c>
      <c r="K282" s="460">
        <v>0</v>
      </c>
      <c r="L282" s="477"/>
      <c r="M282" s="608"/>
      <c r="N282" s="607"/>
      <c r="O282" s="607"/>
      <c r="P282" s="607"/>
      <c r="Q282" s="607"/>
      <c r="R282" s="607"/>
      <c r="S282" s="607"/>
      <c r="T282" s="607"/>
      <c r="U282" s="607"/>
      <c r="V282" s="607"/>
      <c r="W282" s="607"/>
    </row>
    <row r="283" spans="1:23" s="138" customFormat="1" ht="15" customHeight="1" x14ac:dyDescent="0.2">
      <c r="A283" s="37"/>
      <c r="B283" s="43" t="s">
        <v>37</v>
      </c>
      <c r="C283" s="100"/>
      <c r="D283" s="418"/>
      <c r="E283" s="41"/>
      <c r="F283" s="274"/>
      <c r="G283" s="85">
        <v>3000</v>
      </c>
      <c r="H283" s="85"/>
      <c r="I283" s="85"/>
      <c r="J283" s="85">
        <v>3000</v>
      </c>
      <c r="K283" s="105"/>
      <c r="L283" s="26"/>
      <c r="M283" s="608"/>
      <c r="N283" s="607"/>
      <c r="O283" s="607"/>
      <c r="P283" s="607"/>
      <c r="Q283" s="607"/>
      <c r="R283" s="607"/>
      <c r="S283" s="607"/>
      <c r="T283" s="607"/>
      <c r="U283" s="607"/>
      <c r="V283" s="607"/>
      <c r="W283" s="607"/>
    </row>
    <row r="284" spans="1:23" s="138" customFormat="1" ht="15" customHeight="1" x14ac:dyDescent="0.2">
      <c r="A284" s="37"/>
      <c r="B284" s="43" t="s">
        <v>32</v>
      </c>
      <c r="C284" s="100"/>
      <c r="D284" s="418"/>
      <c r="E284" s="41"/>
      <c r="F284" s="274"/>
      <c r="G284" s="85">
        <v>375000</v>
      </c>
      <c r="H284" s="85"/>
      <c r="I284" s="85"/>
      <c r="J284" s="85">
        <v>375000</v>
      </c>
      <c r="K284" s="105"/>
      <c r="L284" s="26" t="s">
        <v>25</v>
      </c>
      <c r="M284" s="613">
        <f>J282+J286+J290+59208</f>
        <v>1600000</v>
      </c>
      <c r="N284" s="607"/>
      <c r="O284" s="607"/>
      <c r="P284" s="607"/>
      <c r="Q284" s="607"/>
      <c r="R284" s="607"/>
      <c r="S284" s="607"/>
      <c r="T284" s="607"/>
      <c r="U284" s="607"/>
      <c r="V284" s="607"/>
      <c r="W284" s="607"/>
    </row>
    <row r="285" spans="1:23" s="138" customFormat="1" ht="15" customHeight="1" x14ac:dyDescent="0.2">
      <c r="A285" s="267"/>
      <c r="B285" s="46" t="s">
        <v>26</v>
      </c>
      <c r="C285" s="101"/>
      <c r="D285" s="419"/>
      <c r="E285" s="123"/>
      <c r="F285" s="284"/>
      <c r="G285" s="91">
        <v>7000</v>
      </c>
      <c r="H285" s="91"/>
      <c r="I285" s="91"/>
      <c r="J285" s="91">
        <v>7000</v>
      </c>
      <c r="K285" s="106"/>
      <c r="L285" s="47" t="s">
        <v>27</v>
      </c>
      <c r="M285" s="608"/>
      <c r="N285" s="607"/>
      <c r="O285" s="607"/>
      <c r="P285" s="607"/>
      <c r="Q285" s="607"/>
      <c r="R285" s="607"/>
      <c r="S285" s="607"/>
      <c r="T285" s="607"/>
      <c r="U285" s="607"/>
      <c r="V285" s="607"/>
      <c r="W285" s="607"/>
    </row>
    <row r="286" spans="1:23" s="138" customFormat="1" ht="33.75" customHeight="1" x14ac:dyDescent="0.2">
      <c r="A286" s="33">
        <v>17</v>
      </c>
      <c r="B286" s="473" t="s">
        <v>297</v>
      </c>
      <c r="C286" s="474" t="s">
        <v>84</v>
      </c>
      <c r="D286" s="445">
        <v>3132</v>
      </c>
      <c r="E286" s="475" t="s">
        <v>36</v>
      </c>
      <c r="F286" s="125"/>
      <c r="G286" s="431">
        <f>G287+G288+G289</f>
        <v>511000</v>
      </c>
      <c r="H286" s="70">
        <v>0</v>
      </c>
      <c r="I286" s="70">
        <v>0</v>
      </c>
      <c r="J286" s="431">
        <f>J287+J288+J289</f>
        <v>511000</v>
      </c>
      <c r="K286" s="82">
        <v>0</v>
      </c>
      <c r="L286" s="20"/>
      <c r="M286" s="608"/>
      <c r="N286" s="607"/>
      <c r="O286" s="607"/>
      <c r="P286" s="607"/>
      <c r="Q286" s="607"/>
      <c r="R286" s="607"/>
      <c r="S286" s="607"/>
      <c r="T286" s="607"/>
      <c r="U286" s="607"/>
      <c r="V286" s="607"/>
      <c r="W286" s="607"/>
    </row>
    <row r="287" spans="1:23" s="138" customFormat="1" ht="15" customHeight="1" x14ac:dyDescent="0.2">
      <c r="A287" s="37"/>
      <c r="B287" s="43" t="s">
        <v>37</v>
      </c>
      <c r="C287" s="100"/>
      <c r="D287" s="418"/>
      <c r="E287" s="41"/>
      <c r="F287" s="274"/>
      <c r="G287" s="85">
        <v>4000</v>
      </c>
      <c r="H287" s="85"/>
      <c r="I287" s="85"/>
      <c r="J287" s="85">
        <v>4000</v>
      </c>
      <c r="K287" s="105"/>
      <c r="L287" s="26"/>
      <c r="M287" s="608"/>
      <c r="N287" s="607"/>
      <c r="O287" s="607"/>
      <c r="P287" s="607"/>
      <c r="Q287" s="607"/>
      <c r="R287" s="607"/>
      <c r="S287" s="607"/>
      <c r="T287" s="607"/>
      <c r="U287" s="607"/>
      <c r="V287" s="607"/>
      <c r="W287" s="607"/>
    </row>
    <row r="288" spans="1:23" s="138" customFormat="1" ht="15" customHeight="1" x14ac:dyDescent="0.2">
      <c r="A288" s="37"/>
      <c r="B288" s="43" t="s">
        <v>32</v>
      </c>
      <c r="C288" s="100"/>
      <c r="D288" s="418"/>
      <c r="E288" s="41"/>
      <c r="F288" s="274"/>
      <c r="G288" s="85">
        <v>500000</v>
      </c>
      <c r="H288" s="85"/>
      <c r="I288" s="85"/>
      <c r="J288" s="85">
        <v>500000</v>
      </c>
      <c r="K288" s="105"/>
      <c r="L288" s="26" t="s">
        <v>25</v>
      </c>
      <c r="M288" s="608"/>
      <c r="N288" s="607"/>
      <c r="O288" s="607"/>
      <c r="P288" s="607"/>
      <c r="Q288" s="607"/>
      <c r="R288" s="607"/>
      <c r="S288" s="607"/>
      <c r="T288" s="607"/>
      <c r="U288" s="607"/>
      <c r="V288" s="607"/>
      <c r="W288" s="607"/>
    </row>
    <row r="289" spans="1:23" s="138" customFormat="1" ht="15" customHeight="1" x14ac:dyDescent="0.2">
      <c r="A289" s="267"/>
      <c r="B289" s="46" t="s">
        <v>26</v>
      </c>
      <c r="C289" s="101"/>
      <c r="D289" s="419"/>
      <c r="E289" s="123"/>
      <c r="F289" s="284"/>
      <c r="G289" s="91">
        <v>7000</v>
      </c>
      <c r="H289" s="91"/>
      <c r="I289" s="91"/>
      <c r="J289" s="91">
        <v>7000</v>
      </c>
      <c r="K289" s="106"/>
      <c r="L289" s="47" t="s">
        <v>27</v>
      </c>
      <c r="M289" s="608"/>
      <c r="N289" s="607"/>
      <c r="O289" s="607"/>
      <c r="P289" s="607"/>
      <c r="Q289" s="607"/>
      <c r="R289" s="607"/>
      <c r="S289" s="607"/>
      <c r="T289" s="607"/>
      <c r="U289" s="607"/>
      <c r="V289" s="607"/>
      <c r="W289" s="607"/>
    </row>
    <row r="290" spans="1:23" s="138" customFormat="1" ht="35.25" customHeight="1" x14ac:dyDescent="0.2">
      <c r="A290" s="33">
        <v>18</v>
      </c>
      <c r="B290" s="473" t="s">
        <v>298</v>
      </c>
      <c r="C290" s="15" t="s">
        <v>84</v>
      </c>
      <c r="D290" s="417">
        <v>3132</v>
      </c>
      <c r="E290" s="18" t="s">
        <v>36</v>
      </c>
      <c r="F290" s="125"/>
      <c r="G290" s="431">
        <f>G291+G292+G293</f>
        <v>644792</v>
      </c>
      <c r="H290" s="70">
        <v>0</v>
      </c>
      <c r="I290" s="70">
        <v>0</v>
      </c>
      <c r="J290" s="431">
        <f>J291+J292+J293</f>
        <v>644792</v>
      </c>
      <c r="K290" s="82">
        <v>0</v>
      </c>
      <c r="L290" s="20"/>
      <c r="M290" s="608"/>
      <c r="N290" s="607"/>
      <c r="O290" s="607"/>
      <c r="P290" s="607"/>
      <c r="Q290" s="607"/>
      <c r="R290" s="607"/>
      <c r="S290" s="607"/>
      <c r="T290" s="607"/>
      <c r="U290" s="607"/>
      <c r="V290" s="607"/>
      <c r="W290" s="607"/>
    </row>
    <row r="291" spans="1:23" s="138" customFormat="1" ht="15" customHeight="1" x14ac:dyDescent="0.2">
      <c r="A291" s="37"/>
      <c r="B291" s="43" t="s">
        <v>37</v>
      </c>
      <c r="C291" s="100"/>
      <c r="D291" s="418"/>
      <c r="E291" s="41"/>
      <c r="F291" s="274"/>
      <c r="G291" s="85">
        <v>4000</v>
      </c>
      <c r="H291" s="85"/>
      <c r="I291" s="85"/>
      <c r="J291" s="85">
        <v>4000</v>
      </c>
      <c r="K291" s="105"/>
      <c r="L291" s="26"/>
      <c r="M291" s="608"/>
      <c r="N291" s="607"/>
      <c r="O291" s="607"/>
      <c r="P291" s="607"/>
      <c r="Q291" s="607"/>
      <c r="R291" s="607"/>
      <c r="S291" s="607"/>
      <c r="T291" s="607"/>
      <c r="U291" s="607"/>
      <c r="V291" s="607"/>
      <c r="W291" s="607"/>
    </row>
    <row r="292" spans="1:23" s="138" customFormat="1" ht="15" customHeight="1" x14ac:dyDescent="0.2">
      <c r="A292" s="37"/>
      <c r="B292" s="43" t="s">
        <v>32</v>
      </c>
      <c r="C292" s="100"/>
      <c r="D292" s="418"/>
      <c r="E292" s="41"/>
      <c r="F292" s="274"/>
      <c r="G292" s="85">
        <v>631792</v>
      </c>
      <c r="H292" s="85"/>
      <c r="I292" s="85"/>
      <c r="J292" s="85">
        <v>631792</v>
      </c>
      <c r="K292" s="105"/>
      <c r="L292" s="26" t="s">
        <v>25</v>
      </c>
      <c r="M292" s="608"/>
      <c r="N292" s="607"/>
      <c r="O292" s="607"/>
      <c r="P292" s="607"/>
      <c r="Q292" s="607"/>
      <c r="R292" s="607"/>
      <c r="S292" s="607"/>
      <c r="T292" s="607"/>
      <c r="U292" s="607"/>
      <c r="V292" s="607"/>
      <c r="W292" s="607"/>
    </row>
    <row r="293" spans="1:23" s="138" customFormat="1" ht="15" customHeight="1" x14ac:dyDescent="0.2">
      <c r="A293" s="267"/>
      <c r="B293" s="46" t="s">
        <v>26</v>
      </c>
      <c r="C293" s="101"/>
      <c r="D293" s="419"/>
      <c r="E293" s="123"/>
      <c r="F293" s="284"/>
      <c r="G293" s="91">
        <v>9000</v>
      </c>
      <c r="H293" s="91"/>
      <c r="I293" s="91"/>
      <c r="J293" s="91">
        <v>9000</v>
      </c>
      <c r="K293" s="106"/>
      <c r="L293" s="47" t="s">
        <v>27</v>
      </c>
      <c r="M293" s="608"/>
      <c r="N293" s="607"/>
      <c r="O293" s="607"/>
      <c r="P293" s="607"/>
      <c r="Q293" s="607"/>
      <c r="R293" s="607"/>
      <c r="S293" s="607"/>
      <c r="T293" s="607"/>
      <c r="U293" s="607"/>
      <c r="V293" s="607"/>
      <c r="W293" s="607"/>
    </row>
    <row r="294" spans="1:23" s="138" customFormat="1" x14ac:dyDescent="0.2">
      <c r="A294" s="216"/>
      <c r="B294" s="207" t="s">
        <v>70</v>
      </c>
      <c r="C294" s="217"/>
      <c r="D294" s="216"/>
      <c r="E294" s="218"/>
      <c r="F294" s="218"/>
      <c r="G294" s="219">
        <f>G226+G230+G234+G238+G242+G246+G250+G254+G258+G262++G266+G270+G271+G275+G278+G282+G286+G290</f>
        <v>8270046</v>
      </c>
      <c r="H294" s="219">
        <f>H226+H230+H234+H238+H242+H246+H250+H254+H258+H262++H266+H270+H271+H275+H278+H282+H286+H290</f>
        <v>1975000</v>
      </c>
      <c r="I294" s="219">
        <f>I226+I230+I234+I238+I242+I246+I250+I254+I258+I262++I266+I270+I271+I275+I278+I282+I286+I290</f>
        <v>1567500</v>
      </c>
      <c r="J294" s="219">
        <f>J226+J230+J234+J238+J242+J246+J250+J254+J258+J262++J266+J270+J271+J275+J278+J282+J286+J290</f>
        <v>4727546</v>
      </c>
      <c r="K294" s="219">
        <f>K226+K230+K234+K238+K242+K246+K250+K254+K258+K262++K266+K270+K271+K275+K278+K282+K286+K290</f>
        <v>0</v>
      </c>
      <c r="L294" s="220"/>
      <c r="M294" s="609">
        <v>5200000</v>
      </c>
      <c r="N294" s="607"/>
      <c r="O294" s="607"/>
      <c r="P294" s="607"/>
      <c r="Q294" s="607"/>
      <c r="R294" s="607"/>
      <c r="S294" s="607"/>
      <c r="T294" s="607"/>
      <c r="U294" s="607"/>
      <c r="V294" s="607"/>
      <c r="W294" s="607"/>
    </row>
    <row r="295" spans="1:23" s="3" customFormat="1" x14ac:dyDescent="0.2">
      <c r="A295" s="49"/>
      <c r="B295" s="139" t="s">
        <v>29</v>
      </c>
      <c r="C295" s="147"/>
      <c r="D295" s="60"/>
      <c r="E295" s="52"/>
      <c r="F295" s="52"/>
      <c r="G295" s="144">
        <f>G229+G233+G237+G241+G245+G249+G253+G257+G261+G265+G269+G274+G277+G281+G285+G289+G293</f>
        <v>127300</v>
      </c>
      <c r="H295" s="144">
        <f>H229+H233+H237+H241+H245+H249+H253+H257+H261+H265+H269+H274+H277+H281+H285+H289+H293</f>
        <v>35500</v>
      </c>
      <c r="I295" s="144">
        <f>I229+I233+I237+I241+I245+I249+I253+I257+I261+I265+I269+I274+I277+I281+I285+I289+I293</f>
        <v>31500</v>
      </c>
      <c r="J295" s="144">
        <f>J229+J233+J237+J241+J245+J249+J253+J257+J261+J265+J269+J274+J277+J281+J285+J289+J293</f>
        <v>60300</v>
      </c>
      <c r="K295" s="144">
        <f>K229+K233+K237+K241+K245+K249+K253+K257+K261+K265+K269+K274+K277+K281+K285+K289+K293</f>
        <v>0</v>
      </c>
      <c r="L295" s="12"/>
      <c r="M295" s="614">
        <v>6800000</v>
      </c>
      <c r="N295" s="614"/>
      <c r="O295" s="169"/>
      <c r="P295" s="169"/>
      <c r="Q295" s="169"/>
      <c r="R295" s="169"/>
      <c r="S295" s="169"/>
      <c r="T295" s="169"/>
      <c r="U295" s="169"/>
      <c r="V295" s="169"/>
      <c r="W295" s="169"/>
    </row>
    <row r="296" spans="1:23" s="138" customFormat="1" x14ac:dyDescent="0.2">
      <c r="A296" s="634" t="s">
        <v>40</v>
      </c>
      <c r="B296" s="635"/>
      <c r="C296" s="635"/>
      <c r="D296" s="635"/>
      <c r="E296" s="635"/>
      <c r="F296" s="635"/>
      <c r="G296" s="635"/>
      <c r="H296" s="635"/>
      <c r="I296" s="635"/>
      <c r="J296" s="635"/>
      <c r="K296" s="635"/>
      <c r="L296" s="636"/>
      <c r="M296" s="607"/>
      <c r="N296" s="607"/>
      <c r="O296" s="607"/>
      <c r="P296" s="607"/>
      <c r="Q296" s="607"/>
      <c r="R296" s="607"/>
      <c r="S296" s="607"/>
      <c r="T296" s="607"/>
      <c r="U296" s="607"/>
      <c r="V296" s="607"/>
      <c r="W296" s="607"/>
    </row>
    <row r="297" spans="1:23" ht="31.5" x14ac:dyDescent="0.3">
      <c r="A297" s="418">
        <v>1</v>
      </c>
      <c r="B297" s="61" t="s">
        <v>93</v>
      </c>
      <c r="C297" s="66" t="s">
        <v>22</v>
      </c>
      <c r="D297" s="417">
        <v>3210</v>
      </c>
      <c r="E297" s="41">
        <v>800000</v>
      </c>
      <c r="F297" s="41"/>
      <c r="G297" s="63">
        <f>SUM(H297:K297)</f>
        <v>3300000</v>
      </c>
      <c r="H297" s="41">
        <v>1250000</v>
      </c>
      <c r="I297" s="41"/>
      <c r="J297" s="41">
        <v>2050000</v>
      </c>
      <c r="K297" s="41"/>
      <c r="L297" s="20" t="s">
        <v>94</v>
      </c>
      <c r="M297" s="615">
        <v>800000</v>
      </c>
      <c r="O297" s="532">
        <v>2500</v>
      </c>
    </row>
    <row r="298" spans="1:23" ht="21.95" customHeight="1" x14ac:dyDescent="0.3">
      <c r="A298" s="216"/>
      <c r="B298" s="207" t="s">
        <v>232</v>
      </c>
      <c r="C298" s="208"/>
      <c r="D298" s="208"/>
      <c r="E298" s="210"/>
      <c r="F298" s="210"/>
      <c r="G298" s="210">
        <f>SUM(G297:G297)</f>
        <v>3300000</v>
      </c>
      <c r="H298" s="210">
        <f>SUM(H297:H297)</f>
        <v>1250000</v>
      </c>
      <c r="I298" s="210">
        <f>SUM(I297:I297)</f>
        <v>0</v>
      </c>
      <c r="J298" s="210">
        <f>SUM(J297:J297)</f>
        <v>2050000</v>
      </c>
      <c r="K298" s="210">
        <f>SUM(K297:K297)</f>
        <v>0</v>
      </c>
      <c r="L298" s="208"/>
      <c r="M298" s="560"/>
    </row>
    <row r="299" spans="1:23" x14ac:dyDescent="0.3">
      <c r="A299" s="634" t="s">
        <v>95</v>
      </c>
      <c r="B299" s="635"/>
      <c r="C299" s="635"/>
      <c r="D299" s="635"/>
      <c r="E299" s="635"/>
      <c r="F299" s="635"/>
      <c r="G299" s="635"/>
      <c r="H299" s="635"/>
      <c r="I299" s="635"/>
      <c r="J299" s="635"/>
      <c r="K299" s="635"/>
      <c r="L299" s="636"/>
      <c r="M299" s="560"/>
    </row>
    <row r="300" spans="1:23" ht="31.5" x14ac:dyDescent="0.3">
      <c r="A300" s="60">
        <v>1</v>
      </c>
      <c r="B300" s="61" t="s">
        <v>93</v>
      </c>
      <c r="C300" s="101" t="s">
        <v>22</v>
      </c>
      <c r="D300" s="60">
        <v>3210</v>
      </c>
      <c r="E300" s="52">
        <v>9000000</v>
      </c>
      <c r="F300" s="52"/>
      <c r="G300" s="63">
        <f>SUM(H300:K300)</f>
        <v>5300000</v>
      </c>
      <c r="H300" s="52">
        <v>2000000</v>
      </c>
      <c r="I300" s="64"/>
      <c r="J300" s="52">
        <v>3300000</v>
      </c>
      <c r="K300" s="142"/>
      <c r="L300" s="12" t="s">
        <v>94</v>
      </c>
      <c r="M300" s="615">
        <v>5300000</v>
      </c>
    </row>
    <row r="301" spans="1:23" ht="21.95" customHeight="1" x14ac:dyDescent="0.3">
      <c r="A301" s="216"/>
      <c r="B301" s="207" t="s">
        <v>233</v>
      </c>
      <c r="C301" s="208"/>
      <c r="D301" s="208"/>
      <c r="E301" s="210"/>
      <c r="F301" s="210"/>
      <c r="G301" s="210">
        <f>SUM(G300)</f>
        <v>5300000</v>
      </c>
      <c r="H301" s="210">
        <f>SUM(H300)</f>
        <v>2000000</v>
      </c>
      <c r="I301" s="210">
        <f>SUM(I300)</f>
        <v>0</v>
      </c>
      <c r="J301" s="210">
        <f>SUM(J300)</f>
        <v>3300000</v>
      </c>
      <c r="K301" s="210">
        <f>SUM(K300)</f>
        <v>0</v>
      </c>
      <c r="L301" s="208"/>
    </row>
    <row r="302" spans="1:23" ht="30" customHeight="1" x14ac:dyDescent="0.3">
      <c r="A302" s="634" t="s">
        <v>96</v>
      </c>
      <c r="B302" s="635"/>
      <c r="C302" s="635"/>
      <c r="D302" s="635"/>
      <c r="E302" s="635"/>
      <c r="F302" s="635"/>
      <c r="G302" s="635"/>
      <c r="H302" s="635"/>
      <c r="I302" s="635"/>
      <c r="J302" s="635"/>
      <c r="K302" s="635"/>
      <c r="L302" s="636"/>
    </row>
    <row r="303" spans="1:23" ht="37.5" customHeight="1" x14ac:dyDescent="0.3">
      <c r="A303" s="417">
        <v>1</v>
      </c>
      <c r="B303" s="61" t="s">
        <v>93</v>
      </c>
      <c r="C303" s="62" t="s">
        <v>22</v>
      </c>
      <c r="D303" s="60">
        <v>3210</v>
      </c>
      <c r="E303" s="52">
        <v>2200000</v>
      </c>
      <c r="F303" s="30"/>
      <c r="G303" s="479">
        <f>SUM(H303:K303)</f>
        <v>1515000</v>
      </c>
      <c r="H303" s="18">
        <v>565000</v>
      </c>
      <c r="I303" s="19"/>
      <c r="J303" s="443">
        <v>950000</v>
      </c>
      <c r="K303" s="129"/>
      <c r="L303" s="12" t="s">
        <v>94</v>
      </c>
      <c r="M303" s="615">
        <v>565000</v>
      </c>
      <c r="O303" s="532">
        <v>950</v>
      </c>
    </row>
    <row r="304" spans="1:23" x14ac:dyDescent="0.3">
      <c r="A304" s="216"/>
      <c r="B304" s="207" t="s">
        <v>234</v>
      </c>
      <c r="C304" s="208"/>
      <c r="D304" s="208"/>
      <c r="E304" s="210"/>
      <c r="F304" s="210"/>
      <c r="G304" s="210">
        <f>SUM(G303:G303)</f>
        <v>1515000</v>
      </c>
      <c r="H304" s="210">
        <f>SUM(H303:H303)</f>
        <v>565000</v>
      </c>
      <c r="I304" s="210">
        <f>SUM(I303:I303)</f>
        <v>0</v>
      </c>
      <c r="J304" s="210">
        <f>SUM(J303:J303)</f>
        <v>950000</v>
      </c>
      <c r="K304" s="210">
        <f>SUM(K303:K303)</f>
        <v>0</v>
      </c>
      <c r="L304" s="208"/>
      <c r="M304" s="615"/>
    </row>
    <row r="305" spans="1:15" ht="29.25" customHeight="1" x14ac:dyDescent="0.3">
      <c r="A305" s="634" t="s">
        <v>97</v>
      </c>
      <c r="B305" s="635"/>
      <c r="C305" s="635"/>
      <c r="D305" s="635"/>
      <c r="E305" s="635"/>
      <c r="F305" s="635"/>
      <c r="G305" s="635"/>
      <c r="H305" s="635"/>
      <c r="I305" s="635"/>
      <c r="J305" s="635"/>
      <c r="K305" s="635"/>
      <c r="L305" s="636"/>
      <c r="M305" s="615"/>
    </row>
    <row r="306" spans="1:15" ht="53.25" customHeight="1" x14ac:dyDescent="0.3">
      <c r="A306" s="73">
        <v>1</v>
      </c>
      <c r="B306" s="61" t="s">
        <v>98</v>
      </c>
      <c r="C306" s="62" t="s">
        <v>99</v>
      </c>
      <c r="D306" s="60">
        <v>3210</v>
      </c>
      <c r="E306" s="74">
        <v>2950000</v>
      </c>
      <c r="F306" s="143"/>
      <c r="G306" s="63">
        <f t="shared" ref="G306:G313" si="7">SUM(H306:K306)</f>
        <v>300000</v>
      </c>
      <c r="H306" s="145">
        <v>0</v>
      </c>
      <c r="I306" s="145">
        <v>150000</v>
      </c>
      <c r="J306" s="145">
        <v>50000</v>
      </c>
      <c r="K306" s="145">
        <v>100000</v>
      </c>
      <c r="L306" s="12" t="s">
        <v>25</v>
      </c>
      <c r="M306" s="615">
        <v>300000</v>
      </c>
    </row>
    <row r="307" spans="1:15" ht="52.5" customHeight="1" x14ac:dyDescent="0.3">
      <c r="A307" s="73">
        <v>2</v>
      </c>
      <c r="B307" s="61" t="s">
        <v>100</v>
      </c>
      <c r="C307" s="62" t="s">
        <v>99</v>
      </c>
      <c r="D307" s="60">
        <v>3210</v>
      </c>
      <c r="E307" s="74">
        <v>15715233.6</v>
      </c>
      <c r="F307" s="143"/>
      <c r="G307" s="63">
        <f t="shared" si="7"/>
        <v>277922</v>
      </c>
      <c r="H307" s="146">
        <v>0</v>
      </c>
      <c r="I307" s="145">
        <v>77922</v>
      </c>
      <c r="J307" s="145">
        <v>153037</v>
      </c>
      <c r="K307" s="145">
        <v>46963</v>
      </c>
      <c r="L307" s="12" t="s">
        <v>25</v>
      </c>
      <c r="M307" s="615">
        <v>300000</v>
      </c>
    </row>
    <row r="308" spans="1:15" ht="86.25" customHeight="1" x14ac:dyDescent="0.3">
      <c r="A308" s="60">
        <v>3</v>
      </c>
      <c r="B308" s="61" t="s">
        <v>197</v>
      </c>
      <c r="C308" s="62" t="s">
        <v>99</v>
      </c>
      <c r="D308" s="60">
        <v>3210</v>
      </c>
      <c r="E308" s="18">
        <v>371832</v>
      </c>
      <c r="F308" s="51"/>
      <c r="G308" s="479">
        <f t="shared" si="7"/>
        <v>287897</v>
      </c>
      <c r="H308" s="145">
        <v>270000</v>
      </c>
      <c r="I308" s="145">
        <v>17897</v>
      </c>
      <c r="J308" s="146">
        <v>0</v>
      </c>
      <c r="K308" s="146">
        <v>0</v>
      </c>
      <c r="L308" s="630">
        <f>F308-G308</f>
        <v>-287897</v>
      </c>
      <c r="M308" s="615">
        <v>350000</v>
      </c>
      <c r="N308" s="532">
        <v>80</v>
      </c>
    </row>
    <row r="309" spans="1:15" ht="38.25" customHeight="1" x14ac:dyDescent="0.3">
      <c r="A309" s="60">
        <v>4</v>
      </c>
      <c r="B309" s="61" t="s">
        <v>93</v>
      </c>
      <c r="C309" s="62" t="s">
        <v>22</v>
      </c>
      <c r="D309" s="60">
        <v>3210</v>
      </c>
      <c r="E309" s="74">
        <v>10000000</v>
      </c>
      <c r="F309" s="51"/>
      <c r="G309" s="63">
        <f t="shared" si="7"/>
        <v>2150000</v>
      </c>
      <c r="H309" s="146">
        <v>0</v>
      </c>
      <c r="I309" s="146">
        <v>0</v>
      </c>
      <c r="J309" s="145">
        <v>1400000</v>
      </c>
      <c r="K309" s="145">
        <v>750000</v>
      </c>
      <c r="L309" s="12" t="s">
        <v>94</v>
      </c>
      <c r="M309" s="615">
        <v>2150000</v>
      </c>
      <c r="O309" s="532">
        <v>0</v>
      </c>
    </row>
    <row r="310" spans="1:15" ht="53.25" customHeight="1" x14ac:dyDescent="0.3">
      <c r="A310" s="60">
        <v>5</v>
      </c>
      <c r="B310" s="61" t="s">
        <v>247</v>
      </c>
      <c r="C310" s="62" t="s">
        <v>22</v>
      </c>
      <c r="D310" s="60">
        <v>3210</v>
      </c>
      <c r="E310" s="74">
        <v>8144102</v>
      </c>
      <c r="F310" s="51"/>
      <c r="G310" s="63">
        <f t="shared" si="7"/>
        <v>950000</v>
      </c>
      <c r="H310" s="146">
        <v>0</v>
      </c>
      <c r="I310" s="146">
        <v>0</v>
      </c>
      <c r="J310" s="145">
        <v>500000</v>
      </c>
      <c r="K310" s="145">
        <v>450000</v>
      </c>
      <c r="L310" s="12" t="s">
        <v>25</v>
      </c>
      <c r="M310" s="616">
        <v>950000</v>
      </c>
      <c r="N310" s="532">
        <v>500</v>
      </c>
    </row>
    <row r="311" spans="1:15" ht="53.25" customHeight="1" x14ac:dyDescent="0.3">
      <c r="A311" s="60">
        <v>6</v>
      </c>
      <c r="B311" s="631" t="s">
        <v>328</v>
      </c>
      <c r="C311" s="62" t="s">
        <v>22</v>
      </c>
      <c r="D311" s="60">
        <v>3210</v>
      </c>
      <c r="E311" s="18"/>
      <c r="F311" s="51"/>
      <c r="G311" s="479">
        <v>4181</v>
      </c>
      <c r="H311" s="146">
        <v>0</v>
      </c>
      <c r="I311" s="145">
        <v>4181</v>
      </c>
      <c r="J311" s="146">
        <v>0</v>
      </c>
      <c r="K311" s="146">
        <v>0</v>
      </c>
      <c r="L311" s="12"/>
      <c r="M311" s="616"/>
    </row>
    <row r="312" spans="1:15" ht="37.5" customHeight="1" x14ac:dyDescent="0.3">
      <c r="A312" s="73">
        <v>7</v>
      </c>
      <c r="B312" s="61" t="s">
        <v>101</v>
      </c>
      <c r="C312" s="62" t="s">
        <v>22</v>
      </c>
      <c r="D312" s="60">
        <v>3210</v>
      </c>
      <c r="E312" s="74">
        <v>52500</v>
      </c>
      <c r="F312" s="143"/>
      <c r="G312" s="479">
        <f t="shared" si="7"/>
        <v>64500</v>
      </c>
      <c r="H312" s="145">
        <v>64500</v>
      </c>
      <c r="I312" s="146">
        <v>0</v>
      </c>
      <c r="J312" s="146">
        <v>0</v>
      </c>
      <c r="K312" s="146">
        <v>0</v>
      </c>
      <c r="L312" s="12" t="s">
        <v>25</v>
      </c>
      <c r="M312" s="616"/>
      <c r="O312" s="532">
        <v>12</v>
      </c>
    </row>
    <row r="313" spans="1:15" ht="63" x14ac:dyDescent="0.3">
      <c r="A313" s="73">
        <v>8</v>
      </c>
      <c r="B313" s="61" t="s">
        <v>248</v>
      </c>
      <c r="C313" s="62" t="s">
        <v>22</v>
      </c>
      <c r="D313" s="60">
        <v>3210</v>
      </c>
      <c r="E313" s="74">
        <v>980500</v>
      </c>
      <c r="F313" s="143"/>
      <c r="G313" s="63">
        <f t="shared" si="7"/>
        <v>11400</v>
      </c>
      <c r="H313" s="145">
        <v>11400</v>
      </c>
      <c r="I313" s="146">
        <v>0</v>
      </c>
      <c r="J313" s="146">
        <v>0</v>
      </c>
      <c r="K313" s="146">
        <v>0</v>
      </c>
      <c r="L313" s="12" t="s">
        <v>25</v>
      </c>
      <c r="M313" s="616">
        <v>11400</v>
      </c>
    </row>
    <row r="314" spans="1:15" ht="60.75" customHeight="1" x14ac:dyDescent="0.3">
      <c r="A314" s="73">
        <v>9</v>
      </c>
      <c r="B314" s="61" t="s">
        <v>306</v>
      </c>
      <c r="C314" s="147" t="s">
        <v>22</v>
      </c>
      <c r="D314" s="60">
        <v>3210</v>
      </c>
      <c r="E314" s="74">
        <v>92000</v>
      </c>
      <c r="F314" s="143"/>
      <c r="G314" s="479">
        <v>92000</v>
      </c>
      <c r="H314" s="146">
        <v>0</v>
      </c>
      <c r="I314" s="146">
        <v>0</v>
      </c>
      <c r="J314" s="145">
        <v>92000</v>
      </c>
      <c r="K314" s="146">
        <v>0</v>
      </c>
      <c r="L314" s="12" t="s">
        <v>25</v>
      </c>
      <c r="M314" s="616">
        <v>500000</v>
      </c>
      <c r="N314" s="532">
        <v>500</v>
      </c>
    </row>
    <row r="315" spans="1:15" ht="22.5" customHeight="1" x14ac:dyDescent="0.3">
      <c r="A315" s="212"/>
      <c r="B315" s="213" t="s">
        <v>235</v>
      </c>
      <c r="C315" s="214"/>
      <c r="D315" s="214"/>
      <c r="E315" s="215"/>
      <c r="F315" s="215"/>
      <c r="G315" s="215">
        <f>SUM(G306:G314)</f>
        <v>4137900</v>
      </c>
      <c r="H315" s="215">
        <f>SUM(H306:H314)</f>
        <v>345900</v>
      </c>
      <c r="I315" s="215">
        <f>SUM(I306:I314)</f>
        <v>250000</v>
      </c>
      <c r="J315" s="215">
        <f>SUM(J306:J314)</f>
        <v>2195037</v>
      </c>
      <c r="K315" s="215">
        <f>SUM(K306:K314)</f>
        <v>1346963</v>
      </c>
      <c r="L315" s="208"/>
    </row>
    <row r="316" spans="1:15" ht="24.75" customHeight="1" x14ac:dyDescent="0.3">
      <c r="A316" s="638" t="s">
        <v>102</v>
      </c>
      <c r="B316" s="639"/>
      <c r="C316" s="639"/>
      <c r="D316" s="639"/>
      <c r="E316" s="639"/>
      <c r="F316" s="639"/>
      <c r="G316" s="639"/>
      <c r="H316" s="639"/>
      <c r="I316" s="639"/>
      <c r="J316" s="639"/>
      <c r="K316" s="639"/>
      <c r="L316" s="640"/>
    </row>
    <row r="317" spans="1:15" ht="52.5" customHeight="1" x14ac:dyDescent="0.3">
      <c r="A317" s="90">
        <v>1</v>
      </c>
      <c r="B317" s="109" t="s">
        <v>277</v>
      </c>
      <c r="C317" s="62" t="s">
        <v>246</v>
      </c>
      <c r="D317" s="60">
        <v>3210</v>
      </c>
      <c r="E317" s="74">
        <v>8000000</v>
      </c>
      <c r="F317" s="148"/>
      <c r="G317" s="63">
        <f>SUM(H317:K317)</f>
        <v>1630000</v>
      </c>
      <c r="H317" s="149">
        <v>0</v>
      </c>
      <c r="I317" s="112">
        <v>885000</v>
      </c>
      <c r="J317" s="112">
        <v>445000</v>
      </c>
      <c r="K317" s="149">
        <v>300000</v>
      </c>
      <c r="L317" s="12" t="s">
        <v>25</v>
      </c>
      <c r="M317" s="560">
        <v>1630000</v>
      </c>
    </row>
    <row r="318" spans="1:15" ht="30.75" customHeight="1" x14ac:dyDescent="0.3">
      <c r="A318" s="90">
        <v>2</v>
      </c>
      <c r="B318" s="109" t="s">
        <v>276</v>
      </c>
      <c r="C318" s="62" t="s">
        <v>22</v>
      </c>
      <c r="D318" s="60">
        <v>3210</v>
      </c>
      <c r="E318" s="74">
        <v>8000000</v>
      </c>
      <c r="F318" s="148"/>
      <c r="G318" s="63">
        <f>SUM(H318:K318)</f>
        <v>4000000</v>
      </c>
      <c r="H318" s="112">
        <v>2277640</v>
      </c>
      <c r="I318" s="112">
        <v>1126644</v>
      </c>
      <c r="J318" s="112">
        <v>595716</v>
      </c>
      <c r="K318" s="149">
        <v>0</v>
      </c>
      <c r="L318" s="12" t="s">
        <v>25</v>
      </c>
      <c r="M318" s="560">
        <v>4000000</v>
      </c>
    </row>
    <row r="319" spans="1:15" ht="57" customHeight="1" x14ac:dyDescent="0.3">
      <c r="A319" s="90">
        <v>3</v>
      </c>
      <c r="B319" s="109" t="s">
        <v>217</v>
      </c>
      <c r="C319" s="62" t="s">
        <v>22</v>
      </c>
      <c r="D319" s="60">
        <v>3210</v>
      </c>
      <c r="E319" s="74">
        <v>3964788</v>
      </c>
      <c r="F319" s="148"/>
      <c r="G319" s="63">
        <f>SUM(H319:K319)</f>
        <v>1050000</v>
      </c>
      <c r="H319" s="74">
        <v>1050000</v>
      </c>
      <c r="I319" s="149">
        <v>0</v>
      </c>
      <c r="J319" s="149">
        <v>0</v>
      </c>
      <c r="K319" s="149">
        <v>0</v>
      </c>
      <c r="L319" s="12" t="s">
        <v>25</v>
      </c>
      <c r="M319" s="560">
        <v>1050000</v>
      </c>
    </row>
    <row r="320" spans="1:15" ht="35.25" customHeight="1" x14ac:dyDescent="0.3">
      <c r="A320" s="419">
        <v>4</v>
      </c>
      <c r="B320" s="61" t="s">
        <v>93</v>
      </c>
      <c r="C320" s="62" t="s">
        <v>22</v>
      </c>
      <c r="D320" s="60">
        <v>3210</v>
      </c>
      <c r="E320" s="74">
        <v>7000000</v>
      </c>
      <c r="F320" s="59"/>
      <c r="G320" s="479">
        <f>SUM(H320:K320)</f>
        <v>2657000</v>
      </c>
      <c r="H320" s="74">
        <v>2500000</v>
      </c>
      <c r="I320" s="99">
        <v>0</v>
      </c>
      <c r="J320" s="526">
        <v>0</v>
      </c>
      <c r="K320" s="480">
        <v>157000</v>
      </c>
      <c r="L320" s="12" t="s">
        <v>94</v>
      </c>
      <c r="M320" s="560">
        <v>2500000</v>
      </c>
      <c r="O320" s="532">
        <v>157</v>
      </c>
    </row>
    <row r="321" spans="1:23" ht="24" customHeight="1" x14ac:dyDescent="0.3">
      <c r="A321" s="206"/>
      <c r="B321" s="207" t="s">
        <v>103</v>
      </c>
      <c r="C321" s="208"/>
      <c r="D321" s="208"/>
      <c r="E321" s="209"/>
      <c r="F321" s="209"/>
      <c r="G321" s="210">
        <f>SUM(G317:G320)</f>
        <v>9337000</v>
      </c>
      <c r="H321" s="210">
        <f>SUM(H317:H320)</f>
        <v>5827640</v>
      </c>
      <c r="I321" s="210">
        <f>SUM(I317:I320)</f>
        <v>2011644</v>
      </c>
      <c r="J321" s="210">
        <f>SUM(J317:J320)</f>
        <v>1040716</v>
      </c>
      <c r="K321" s="210">
        <f>SUM(K317:K320)</f>
        <v>457000</v>
      </c>
      <c r="L321" s="211"/>
    </row>
    <row r="322" spans="1:23" ht="29.25" customHeight="1" x14ac:dyDescent="0.3">
      <c r="A322" s="196"/>
      <c r="B322" s="205" t="s">
        <v>104</v>
      </c>
      <c r="C322" s="197"/>
      <c r="D322" s="197"/>
      <c r="E322" s="198"/>
      <c r="F322" s="198"/>
      <c r="G322" s="199">
        <f>G19+G29+G44+G150+G223+G294+G298+G301+G304+G315+G321</f>
        <v>62189000</v>
      </c>
      <c r="H322" s="199">
        <f>H19+H29+H44+H150+H223+H294+H298+H301+H304+H315+H321</f>
        <v>18155090</v>
      </c>
      <c r="I322" s="199">
        <f>I19+I29+I44+I150+I223+I294+I298+I301+I304+I315+I321</f>
        <v>7876350</v>
      </c>
      <c r="J322" s="199">
        <f>J19+J29+J44+J150+J223+J294+J298+J301+J304+J315+J321</f>
        <v>28793500</v>
      </c>
      <c r="K322" s="199">
        <f>K19+K29+K44+K150+K223+K294+K298+K301+K304+K315+K321</f>
        <v>7364060</v>
      </c>
      <c r="L322" s="200"/>
    </row>
    <row r="323" spans="1:23" x14ac:dyDescent="0.3">
      <c r="A323" s="150"/>
      <c r="B323" s="151" t="s">
        <v>105</v>
      </c>
      <c r="C323" s="152"/>
      <c r="D323" s="153"/>
      <c r="E323" s="154"/>
      <c r="F323" s="153"/>
      <c r="G323" s="388">
        <f>G20+G30+G45+G151+G224+G295</f>
        <v>527750</v>
      </c>
      <c r="H323" s="155">
        <f>H20+H30+H45+H151+H224+H295</f>
        <v>97050</v>
      </c>
      <c r="I323" s="155">
        <f>I20+I30+I45+I151+I224+I295</f>
        <v>85050</v>
      </c>
      <c r="J323" s="155">
        <f>J20+J30+J45+J151+J224+J295</f>
        <v>252850</v>
      </c>
      <c r="K323" s="155">
        <f>K20+K30+K45+K151+K224+K295</f>
        <v>92800</v>
      </c>
      <c r="L323" s="156"/>
    </row>
    <row r="324" spans="1:23" ht="21" customHeight="1" x14ac:dyDescent="0.3">
      <c r="A324" s="157"/>
      <c r="E324" s="233"/>
    </row>
    <row r="325" spans="1:23" ht="21" customHeight="1" x14ac:dyDescent="0.35">
      <c r="A325" s="637" t="s">
        <v>106</v>
      </c>
      <c r="B325" s="637"/>
      <c r="C325" s="637"/>
      <c r="D325" s="637"/>
      <c r="E325" s="637"/>
      <c r="F325" s="637"/>
      <c r="G325" s="637"/>
      <c r="H325" s="637"/>
      <c r="I325" s="172"/>
      <c r="J325" s="172"/>
      <c r="K325" s="172"/>
      <c r="L325" s="173"/>
    </row>
    <row r="326" spans="1:23" ht="21" customHeight="1" x14ac:dyDescent="0.35">
      <c r="A326" s="426" t="s">
        <v>107</v>
      </c>
      <c r="B326" s="424"/>
      <c r="C326" s="424"/>
      <c r="D326" s="424"/>
      <c r="E326" s="424"/>
      <c r="F326" s="424"/>
      <c r="G326" s="424"/>
      <c r="H326" s="424"/>
      <c r="I326" s="424" t="s">
        <v>275</v>
      </c>
      <c r="J326" s="424"/>
      <c r="K326" s="425"/>
      <c r="L326" s="425"/>
    </row>
    <row r="327" spans="1:23" s="1" customFormat="1" ht="18.600000000000001" customHeight="1" x14ac:dyDescent="0.3">
      <c r="A327" s="72"/>
      <c r="B327" s="238"/>
      <c r="C327" s="239"/>
      <c r="D327" s="239" t="s">
        <v>39</v>
      </c>
      <c r="E327" s="240"/>
      <c r="F327" s="72"/>
      <c r="G327" s="241"/>
      <c r="H327" s="242"/>
      <c r="I327" s="243"/>
      <c r="J327" s="72"/>
      <c r="K327" s="126"/>
      <c r="L327" s="244"/>
      <c r="M327" s="170"/>
      <c r="N327" s="170"/>
      <c r="O327" s="170"/>
      <c r="P327" s="170"/>
      <c r="Q327" s="170"/>
      <c r="R327" s="170"/>
      <c r="S327" s="170"/>
      <c r="T327" s="170"/>
      <c r="U327" s="170"/>
      <c r="V327" s="170"/>
      <c r="W327" s="170"/>
    </row>
    <row r="328" spans="1:23" s="1" customFormat="1" ht="18.600000000000001" customHeight="1" x14ac:dyDescent="0.3">
      <c r="A328" s="72"/>
      <c r="B328" s="238"/>
      <c r="C328" s="239"/>
      <c r="D328" s="239"/>
      <c r="E328" s="240"/>
      <c r="F328" s="72"/>
      <c r="G328" s="241"/>
      <c r="H328" s="242"/>
      <c r="I328" s="243"/>
      <c r="J328" s="72"/>
      <c r="K328" s="126"/>
      <c r="L328" s="244"/>
      <c r="M328" s="170"/>
      <c r="N328" s="170">
        <f>SUM(N15:N327)</f>
        <v>7545.46</v>
      </c>
      <c r="O328" s="170">
        <f>SUM(O15:O327)</f>
        <v>6405.6640000000007</v>
      </c>
      <c r="P328" s="170"/>
      <c r="Q328" s="170"/>
      <c r="R328" s="170"/>
      <c r="S328" s="170"/>
      <c r="T328" s="170"/>
      <c r="U328" s="170"/>
      <c r="V328" s="170"/>
      <c r="W328" s="170"/>
    </row>
    <row r="329" spans="1:23" s="1" customFormat="1" ht="18.600000000000001" customHeight="1" x14ac:dyDescent="0.3">
      <c r="A329" s="72"/>
      <c r="B329" s="238"/>
      <c r="C329" s="239"/>
      <c r="D329" s="239"/>
      <c r="E329" s="240"/>
      <c r="F329" s="72"/>
      <c r="G329" s="241"/>
      <c r="H329" s="242"/>
      <c r="I329" s="243"/>
      <c r="J329" s="72"/>
      <c r="K329" s="126"/>
      <c r="L329" s="244"/>
      <c r="M329" s="170"/>
      <c r="N329" s="170"/>
      <c r="O329" s="170"/>
      <c r="P329" s="170"/>
      <c r="Q329" s="170"/>
      <c r="R329" s="170"/>
      <c r="S329" s="170"/>
      <c r="T329" s="170"/>
      <c r="U329" s="170"/>
      <c r="V329" s="170"/>
      <c r="W329" s="170"/>
    </row>
    <row r="330" spans="1:23" s="1" customFormat="1" ht="18.600000000000001" customHeight="1" x14ac:dyDescent="0.3">
      <c r="A330" s="72"/>
      <c r="B330" s="238"/>
      <c r="C330" s="239"/>
      <c r="D330" s="624"/>
      <c r="E330" s="625" t="s">
        <v>313</v>
      </c>
      <c r="F330" s="563"/>
      <c r="G330" s="564">
        <f>SUM(H330:K330)</f>
        <v>53589000</v>
      </c>
      <c r="H330" s="617">
        <v>18155090</v>
      </c>
      <c r="I330" s="618">
        <v>7876350</v>
      </c>
      <c r="J330" s="619">
        <v>20193500</v>
      </c>
      <c r="K330" s="619">
        <v>7364060</v>
      </c>
      <c r="L330" s="568"/>
      <c r="M330" s="170"/>
      <c r="N330" s="170"/>
      <c r="O330" s="170"/>
      <c r="P330" s="170"/>
      <c r="Q330" s="170"/>
      <c r="R330" s="170"/>
      <c r="S330" s="170"/>
      <c r="T330" s="170"/>
      <c r="U330" s="170"/>
      <c r="V330" s="170"/>
      <c r="W330" s="170"/>
    </row>
    <row r="331" spans="1:23" ht="20.25" x14ac:dyDescent="0.3">
      <c r="D331" s="170"/>
      <c r="E331" s="169"/>
      <c r="F331" s="170"/>
      <c r="G331" s="620"/>
      <c r="H331" s="170"/>
      <c r="I331" s="170"/>
      <c r="J331" s="621"/>
      <c r="K331" s="170"/>
      <c r="L331" s="171"/>
      <c r="O331" s="532">
        <f>O329-N328</f>
        <v>-7545.46</v>
      </c>
    </row>
    <row r="332" spans="1:23" x14ac:dyDescent="0.3">
      <c r="D332" s="170"/>
      <c r="E332" s="169"/>
      <c r="F332" s="170"/>
      <c r="G332" s="621"/>
      <c r="H332" s="170"/>
      <c r="I332" s="170"/>
      <c r="J332" s="170"/>
      <c r="K332" s="170"/>
      <c r="L332" s="171"/>
    </row>
    <row r="333" spans="1:23" x14ac:dyDescent="0.3">
      <c r="D333" s="170"/>
      <c r="E333" s="169"/>
      <c r="F333" s="170"/>
      <c r="G333" s="170"/>
      <c r="H333" s="170"/>
      <c r="I333" s="170"/>
      <c r="J333" s="170"/>
      <c r="K333" s="170"/>
      <c r="L333" s="171"/>
    </row>
    <row r="334" spans="1:23" x14ac:dyDescent="0.3">
      <c r="D334" s="170"/>
      <c r="E334" s="169"/>
      <c r="F334" s="170"/>
      <c r="G334" s="170"/>
      <c r="H334" s="170"/>
      <c r="I334" s="170"/>
      <c r="J334" s="170"/>
      <c r="K334" s="170"/>
      <c r="L334" s="171"/>
    </row>
    <row r="335" spans="1:23" x14ac:dyDescent="0.3">
      <c r="D335" s="170"/>
      <c r="E335" s="169"/>
      <c r="F335" s="170"/>
      <c r="G335" s="170"/>
      <c r="H335" s="170"/>
      <c r="I335" s="170"/>
      <c r="J335" s="170"/>
      <c r="K335" s="170"/>
      <c r="L335" s="171"/>
    </row>
    <row r="336" spans="1:23" x14ac:dyDescent="0.3">
      <c r="D336" s="170"/>
      <c r="E336" s="169" t="s">
        <v>305</v>
      </c>
      <c r="F336" s="170"/>
      <c r="G336" s="562">
        <f>H336+I336+J336+K336</f>
        <v>62189000</v>
      </c>
      <c r="H336" s="562">
        <v>18155090</v>
      </c>
      <c r="I336" s="562">
        <v>7876350</v>
      </c>
      <c r="J336" s="562">
        <v>28793500</v>
      </c>
      <c r="K336" s="562">
        <v>7364060</v>
      </c>
      <c r="L336" s="622"/>
    </row>
    <row r="337" spans="6:12" x14ac:dyDescent="0.3">
      <c r="F337" s="170"/>
      <c r="G337" s="623"/>
      <c r="H337" s="623"/>
      <c r="I337" s="623"/>
      <c r="J337" s="623"/>
      <c r="K337" s="623"/>
      <c r="L337" s="622"/>
    </row>
    <row r="338" spans="6:12" x14ac:dyDescent="0.3">
      <c r="F338" s="170"/>
      <c r="G338" s="562">
        <f>G336-G322</f>
        <v>0</v>
      </c>
      <c r="H338" s="562">
        <f>H336-H322</f>
        <v>0</v>
      </c>
      <c r="I338" s="562">
        <f>I336-I322</f>
        <v>0</v>
      </c>
      <c r="J338" s="562">
        <f>J336-J322</f>
        <v>0</v>
      </c>
      <c r="K338" s="562">
        <f>K336-K322</f>
        <v>0</v>
      </c>
      <c r="L338" s="622"/>
    </row>
    <row r="339" spans="6:12" x14ac:dyDescent="0.3">
      <c r="G339" s="492"/>
      <c r="H339" s="492"/>
      <c r="I339" s="492"/>
      <c r="J339" s="492"/>
      <c r="K339" s="492"/>
      <c r="L339" s="491"/>
    </row>
    <row r="340" spans="6:12" x14ac:dyDescent="0.3">
      <c r="L340" s="160"/>
    </row>
    <row r="341" spans="6:12" x14ac:dyDescent="0.3">
      <c r="L341" s="160"/>
    </row>
    <row r="342" spans="6:12" x14ac:dyDescent="0.3">
      <c r="L342" s="160"/>
    </row>
    <row r="343" spans="6:12" x14ac:dyDescent="0.3">
      <c r="L343" s="160"/>
    </row>
    <row r="344" spans="6:12" x14ac:dyDescent="0.3">
      <c r="L344" s="160"/>
    </row>
    <row r="345" spans="6:12" x14ac:dyDescent="0.3">
      <c r="L345" s="160"/>
    </row>
  </sheetData>
  <protectedRanges>
    <protectedRange password="CE28" sqref="H48:H52" name="Диапазон1_6_1" securityDescriptor="O:WDG:WDD:(A;;CC;;;WD)"/>
    <protectedRange password="CE28" sqref="H53 H67:H70 H146:H147 H126:H129 H131 I67:K67 I126:K126 I146:K146 H136:H139 H140:K140" name="Диапазон1_1_1" securityDescriptor="O:WDG:WDD:(A;;CC;;;WD)"/>
    <protectedRange password="CE28" sqref="J31" name="Диапазон1" securityDescriptor="O:WDG:WDD:(A;;CC;;;WD)"/>
    <protectedRange password="CE28" sqref="H327:H330" name="Диапазон1_1_1_1" securityDescriptor="O:WDG:WDD:(A;;CC;;;WD)"/>
  </protectedRanges>
  <mergeCells count="30"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  <mergeCell ref="A225:L225"/>
    <mergeCell ref="A26:L26"/>
    <mergeCell ref="H9:K9"/>
    <mergeCell ref="L9:L11"/>
    <mergeCell ref="H10:H11"/>
    <mergeCell ref="I10:I11"/>
    <mergeCell ref="J10:J11"/>
    <mergeCell ref="K10:K11"/>
    <mergeCell ref="A13:L13"/>
    <mergeCell ref="A14:L14"/>
    <mergeCell ref="A21:L21"/>
    <mergeCell ref="A31:L31"/>
    <mergeCell ref="A46:L46"/>
    <mergeCell ref="A152:L152"/>
    <mergeCell ref="A302:L302"/>
    <mergeCell ref="A305:L305"/>
    <mergeCell ref="A325:H325"/>
    <mergeCell ref="A316:L316"/>
    <mergeCell ref="A296:L296"/>
    <mergeCell ref="A299:L299"/>
  </mergeCells>
  <phoneticPr fontId="22" type="noConversion"/>
  <pageMargins left="0.27559055118110237" right="0.11811023622047245" top="0.65" bottom="0.36" header="0.51181102362204722" footer="0.27559055118110237"/>
  <pageSetup paperSize="9" scale="64" fitToHeight="0" orientation="landscape" r:id="rId1"/>
  <headerFooter alignWithMargins="0"/>
  <rowBreaks count="3" manualBreakCount="3">
    <brk id="39" min="2" max="11" man="1"/>
    <brk id="96" min="2" max="11" man="1"/>
    <brk id="124" min="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view="pageBreakPreview" zoomScale="60" zoomScaleNormal="100" workbookViewId="0">
      <selection activeCell="K4" sqref="K4"/>
    </sheetView>
  </sheetViews>
  <sheetFormatPr defaultRowHeight="18.75" x14ac:dyDescent="0.3"/>
  <cols>
    <col min="1" max="1" width="5.85546875" style="1" customWidth="1"/>
    <col min="2" max="2" width="61.28515625" style="1" customWidth="1"/>
    <col min="3" max="3" width="10" style="2" customWidth="1"/>
    <col min="4" max="4" width="9" style="1" customWidth="1"/>
    <col min="5" max="5" width="17.140625" style="3" customWidth="1"/>
    <col min="6" max="6" width="13.140625" style="1" customWidth="1"/>
    <col min="7" max="7" width="18.5703125" style="1" customWidth="1"/>
    <col min="8" max="8" width="17.28515625" style="1" customWidth="1"/>
    <col min="9" max="9" width="18" style="1" customWidth="1"/>
    <col min="10" max="10" width="18.85546875" style="1" customWidth="1"/>
    <col min="11" max="11" width="17.42578125" style="1" customWidth="1"/>
    <col min="12" max="12" width="20.85546875" style="8" customWidth="1"/>
    <col min="13" max="16384" width="9.140625" style="6"/>
  </cols>
  <sheetData>
    <row r="1" spans="1:13" ht="19.5" customHeight="1" x14ac:dyDescent="0.3">
      <c r="J1" s="421" t="s">
        <v>242</v>
      </c>
      <c r="K1" s="4"/>
      <c r="L1" s="5"/>
    </row>
    <row r="2" spans="1:13" ht="20.25" customHeight="1" x14ac:dyDescent="0.3">
      <c r="H2" s="4"/>
      <c r="J2" s="421" t="s">
        <v>0</v>
      </c>
      <c r="K2" s="4"/>
      <c r="L2" s="5"/>
    </row>
    <row r="3" spans="1:13" ht="20.25" x14ac:dyDescent="0.3">
      <c r="H3" s="4"/>
      <c r="J3" s="421" t="s">
        <v>1</v>
      </c>
      <c r="K3" s="421"/>
      <c r="L3" s="5"/>
    </row>
    <row r="4" spans="1:13" ht="22.5" customHeight="1" x14ac:dyDescent="0.3">
      <c r="J4" s="428" t="s">
        <v>284</v>
      </c>
      <c r="K4" s="422" t="s">
        <v>329</v>
      </c>
    </row>
    <row r="5" spans="1:13" ht="24.75" customHeight="1" x14ac:dyDescent="0.3">
      <c r="J5" s="428"/>
      <c r="K5" s="422"/>
    </row>
    <row r="6" spans="1:13" ht="17.25" customHeight="1" x14ac:dyDescent="0.3">
      <c r="A6" s="653" t="s">
        <v>2</v>
      </c>
      <c r="B6" s="653"/>
      <c r="C6" s="653"/>
      <c r="D6" s="653"/>
      <c r="E6" s="653"/>
      <c r="F6" s="653"/>
      <c r="G6" s="653"/>
      <c r="H6" s="653"/>
      <c r="I6" s="653"/>
      <c r="J6" s="653"/>
      <c r="K6" s="653"/>
      <c r="L6" s="653"/>
    </row>
    <row r="7" spans="1:13" ht="18" customHeight="1" x14ac:dyDescent="0.3">
      <c r="A7" s="654" t="s">
        <v>3</v>
      </c>
      <c r="B7" s="654"/>
      <c r="C7" s="654"/>
      <c r="D7" s="654"/>
      <c r="E7" s="654"/>
      <c r="F7" s="654"/>
      <c r="G7" s="654"/>
      <c r="H7" s="654"/>
      <c r="I7" s="654"/>
      <c r="J7" s="654"/>
      <c r="K7" s="654"/>
      <c r="L7" s="654"/>
    </row>
    <row r="8" spans="1:13" ht="38.25" customHeight="1" x14ac:dyDescent="0.3">
      <c r="A8" s="662" t="s">
        <v>249</v>
      </c>
      <c r="B8" s="662"/>
      <c r="C8" s="662"/>
      <c r="D8" s="662"/>
      <c r="E8" s="662"/>
      <c r="F8" s="662"/>
      <c r="G8" s="662"/>
      <c r="H8" s="662"/>
      <c r="I8" s="662"/>
      <c r="J8" s="662"/>
      <c r="K8" s="662"/>
      <c r="L8" s="662"/>
    </row>
    <row r="9" spans="1:13" ht="12.75" customHeight="1" x14ac:dyDescent="0.3">
      <c r="L9" s="2" t="s">
        <v>5</v>
      </c>
    </row>
    <row r="10" spans="1:13" x14ac:dyDescent="0.3">
      <c r="A10" s="650" t="s">
        <v>6</v>
      </c>
      <c r="B10" s="650" t="s">
        <v>7</v>
      </c>
      <c r="C10" s="650" t="s">
        <v>8</v>
      </c>
      <c r="D10" s="650" t="s">
        <v>9</v>
      </c>
      <c r="E10" s="650" t="s">
        <v>10</v>
      </c>
      <c r="F10" s="650" t="s">
        <v>11</v>
      </c>
      <c r="G10" s="650" t="s">
        <v>12</v>
      </c>
      <c r="H10" s="647" t="s">
        <v>13</v>
      </c>
      <c r="I10" s="648"/>
      <c r="J10" s="648"/>
      <c r="K10" s="649"/>
      <c r="L10" s="650" t="s">
        <v>14</v>
      </c>
    </row>
    <row r="11" spans="1:13" ht="17.25" customHeight="1" x14ac:dyDescent="0.3">
      <c r="A11" s="651"/>
      <c r="B11" s="651"/>
      <c r="C11" s="655"/>
      <c r="D11" s="651"/>
      <c r="E11" s="651"/>
      <c r="F11" s="651"/>
      <c r="G11" s="651"/>
      <c r="H11" s="650" t="s">
        <v>15</v>
      </c>
      <c r="I11" s="650" t="s">
        <v>16</v>
      </c>
      <c r="J11" s="650" t="s">
        <v>17</v>
      </c>
      <c r="K11" s="650" t="s">
        <v>18</v>
      </c>
      <c r="L11" s="651"/>
    </row>
    <row r="12" spans="1:13" x14ac:dyDescent="0.3">
      <c r="A12" s="652"/>
      <c r="B12" s="652"/>
      <c r="C12" s="656"/>
      <c r="D12" s="652"/>
      <c r="E12" s="652"/>
      <c r="F12" s="652"/>
      <c r="G12" s="652"/>
      <c r="H12" s="652"/>
      <c r="I12" s="652"/>
      <c r="J12" s="652"/>
      <c r="K12" s="652"/>
      <c r="L12" s="652"/>
    </row>
    <row r="13" spans="1:13" s="13" customFormat="1" ht="11.25" x14ac:dyDescent="0.2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</row>
    <row r="14" spans="1:13" ht="75" x14ac:dyDescent="0.3">
      <c r="A14" s="49">
        <v>1</v>
      </c>
      <c r="B14" s="409" t="s">
        <v>243</v>
      </c>
      <c r="C14" s="27" t="s">
        <v>244</v>
      </c>
      <c r="D14" s="410">
        <v>3132</v>
      </c>
      <c r="E14" s="411">
        <v>4004480</v>
      </c>
      <c r="F14" s="411"/>
      <c r="G14" s="412">
        <f>SUM(H14+I14+J14+K14)</f>
        <v>3604032</v>
      </c>
      <c r="H14" s="412">
        <v>0</v>
      </c>
      <c r="I14" s="413">
        <v>0</v>
      </c>
      <c r="J14" s="629">
        <v>3604032</v>
      </c>
      <c r="K14" s="413">
        <v>0</v>
      </c>
      <c r="L14" s="413" t="s">
        <v>25</v>
      </c>
    </row>
    <row r="15" spans="1:13" s="177" customFormat="1" ht="21" customHeight="1" x14ac:dyDescent="0.3">
      <c r="A15" s="398"/>
      <c r="B15" s="399" t="s">
        <v>70</v>
      </c>
      <c r="C15" s="400"/>
      <c r="D15" s="401"/>
      <c r="E15" s="402"/>
      <c r="F15" s="403"/>
      <c r="G15" s="404">
        <f>G14</f>
        <v>3604032</v>
      </c>
      <c r="H15" s="404">
        <f t="shared" ref="H15:K16" si="0">H14</f>
        <v>0</v>
      </c>
      <c r="I15" s="404">
        <f t="shared" si="0"/>
        <v>0</v>
      </c>
      <c r="J15" s="404">
        <f t="shared" si="0"/>
        <v>3604032</v>
      </c>
      <c r="K15" s="404">
        <f t="shared" si="0"/>
        <v>0</v>
      </c>
      <c r="L15" s="220"/>
    </row>
    <row r="16" spans="1:13" ht="27.75" customHeight="1" x14ac:dyDescent="0.3">
      <c r="A16" s="150"/>
      <c r="B16" s="405" t="s">
        <v>104</v>
      </c>
      <c r="C16" s="406"/>
      <c r="D16" s="406"/>
      <c r="E16" s="407"/>
      <c r="F16" s="407"/>
      <c r="G16" s="51">
        <f>G15</f>
        <v>3604032</v>
      </c>
      <c r="H16" s="51">
        <f t="shared" si="0"/>
        <v>0</v>
      </c>
      <c r="I16" s="51">
        <f t="shared" si="0"/>
        <v>0</v>
      </c>
      <c r="J16" s="51">
        <f t="shared" si="0"/>
        <v>3604032</v>
      </c>
      <c r="K16" s="51">
        <f t="shared" si="0"/>
        <v>0</v>
      </c>
      <c r="L16" s="408"/>
      <c r="M16" s="159"/>
    </row>
    <row r="17" spans="1:13" ht="24.75" customHeight="1" x14ac:dyDescent="0.3">
      <c r="A17" s="157"/>
      <c r="M17" s="159"/>
    </row>
    <row r="18" spans="1:13" s="397" customFormat="1" ht="27" customHeight="1" x14ac:dyDescent="0.4">
      <c r="A18" s="660" t="s">
        <v>106</v>
      </c>
      <c r="B18" s="660"/>
      <c r="C18" s="660"/>
      <c r="D18" s="660"/>
      <c r="E18" s="660"/>
      <c r="F18" s="660"/>
      <c r="G18" s="660"/>
      <c r="H18" s="660"/>
      <c r="I18" s="626"/>
      <c r="J18" s="626"/>
      <c r="K18" s="626"/>
      <c r="L18" s="627"/>
      <c r="M18" s="420"/>
    </row>
    <row r="19" spans="1:13" s="397" customFormat="1" ht="21" customHeight="1" x14ac:dyDescent="0.4">
      <c r="A19" s="427" t="s">
        <v>107</v>
      </c>
      <c r="B19" s="427"/>
      <c r="C19" s="628"/>
      <c r="D19" s="628"/>
      <c r="E19" s="661"/>
      <c r="F19" s="661"/>
      <c r="G19" s="661"/>
      <c r="H19" s="661"/>
      <c r="I19" s="660" t="s">
        <v>273</v>
      </c>
      <c r="J19" s="660"/>
      <c r="K19" s="660"/>
      <c r="L19" s="660"/>
      <c r="M19" s="420"/>
    </row>
    <row r="20" spans="1:13" ht="18.600000000000001" customHeight="1" x14ac:dyDescent="0.3">
      <c r="A20" s="72"/>
      <c r="B20" s="238"/>
      <c r="C20" s="239"/>
      <c r="D20" s="239" t="s">
        <v>39</v>
      </c>
      <c r="E20" s="240"/>
      <c r="F20" s="72"/>
      <c r="G20" s="241"/>
      <c r="H20" s="242"/>
      <c r="I20" s="243"/>
      <c r="J20" s="72"/>
      <c r="K20" s="126"/>
      <c r="L20" s="244"/>
      <c r="M20" s="159"/>
    </row>
    <row r="21" spans="1:13" ht="18.600000000000001" customHeight="1" x14ac:dyDescent="0.3">
      <c r="A21" s="72"/>
      <c r="B21" s="238"/>
      <c r="C21" s="239"/>
      <c r="D21" s="239"/>
      <c r="E21" s="240"/>
      <c r="F21" s="72"/>
      <c r="G21" s="241"/>
      <c r="H21" s="242"/>
      <c r="I21" s="243"/>
      <c r="J21" s="72"/>
      <c r="K21" s="126"/>
      <c r="L21" s="244"/>
      <c r="M21" s="159"/>
    </row>
    <row r="22" spans="1:13" ht="18.600000000000001" customHeight="1" x14ac:dyDescent="0.3">
      <c r="A22" s="72"/>
      <c r="B22" s="238"/>
      <c r="C22" s="239"/>
      <c r="D22" s="239"/>
      <c r="E22" s="240"/>
      <c r="F22" s="72"/>
      <c r="G22" s="241"/>
      <c r="H22" s="242"/>
      <c r="I22" s="243"/>
      <c r="J22" s="72"/>
      <c r="K22" s="126"/>
      <c r="L22" s="244"/>
      <c r="M22" s="159"/>
    </row>
    <row r="23" spans="1:13" ht="18.600000000000001" customHeight="1" x14ac:dyDescent="0.3">
      <c r="A23" s="72"/>
      <c r="B23" s="238"/>
      <c r="C23" s="239"/>
      <c r="D23" s="239"/>
      <c r="E23" s="240"/>
      <c r="F23" s="72"/>
      <c r="G23" s="241"/>
      <c r="H23" s="242"/>
      <c r="I23" s="243"/>
      <c r="J23" s="72"/>
      <c r="K23" s="126"/>
      <c r="L23" s="244"/>
      <c r="M23" s="159"/>
    </row>
    <row r="24" spans="1:13" x14ac:dyDescent="0.3">
      <c r="E24" s="287"/>
      <c r="F24" s="201"/>
      <c r="G24" s="288"/>
      <c r="H24" s="201"/>
      <c r="I24" s="201"/>
      <c r="J24" s="289"/>
      <c r="K24" s="289"/>
      <c r="L24" s="289"/>
    </row>
    <row r="25" spans="1:13" x14ac:dyDescent="0.3">
      <c r="D25" s="158"/>
      <c r="E25" s="290"/>
      <c r="F25" s="291"/>
      <c r="G25" s="292"/>
      <c r="H25" s="291"/>
      <c r="I25" s="201"/>
      <c r="J25" s="289"/>
      <c r="K25" s="289"/>
      <c r="L25" s="291"/>
    </row>
    <row r="26" spans="1:13" x14ac:dyDescent="0.3">
      <c r="D26" s="158"/>
      <c r="E26" s="290"/>
      <c r="F26" s="291"/>
      <c r="G26" s="292"/>
      <c r="H26" s="291"/>
      <c r="I26" s="201"/>
      <c r="J26" s="293"/>
      <c r="K26" s="293"/>
      <c r="L26" s="294"/>
    </row>
    <row r="27" spans="1:13" x14ac:dyDescent="0.3">
      <c r="D27" s="159"/>
      <c r="E27" s="202"/>
      <c r="F27" s="203"/>
      <c r="G27" s="204"/>
      <c r="H27" s="203"/>
      <c r="I27" s="170"/>
      <c r="J27" s="170"/>
      <c r="K27" s="170"/>
      <c r="L27" s="201"/>
    </row>
    <row r="28" spans="1:13" x14ac:dyDescent="0.3">
      <c r="E28" s="169"/>
      <c r="F28" s="170"/>
      <c r="G28" s="170"/>
      <c r="H28" s="170"/>
      <c r="I28" s="170"/>
      <c r="J28" s="170"/>
      <c r="K28" s="170"/>
      <c r="L28" s="171"/>
    </row>
    <row r="29" spans="1:13" x14ac:dyDescent="0.3">
      <c r="E29" s="169"/>
      <c r="F29" s="170"/>
      <c r="G29" s="170"/>
      <c r="H29" s="170"/>
      <c r="I29" s="170"/>
      <c r="J29" s="170"/>
      <c r="K29" s="170"/>
      <c r="L29" s="171"/>
    </row>
    <row r="30" spans="1:13" x14ac:dyDescent="0.3">
      <c r="E30" s="169"/>
      <c r="F30" s="170"/>
      <c r="G30" s="170"/>
      <c r="H30" s="170"/>
      <c r="I30" s="170"/>
      <c r="J30" s="170"/>
      <c r="K30" s="170"/>
      <c r="L30" s="171"/>
    </row>
    <row r="31" spans="1:13" x14ac:dyDescent="0.3">
      <c r="E31" s="169"/>
      <c r="F31" s="170"/>
      <c r="G31" s="170"/>
      <c r="H31" s="170"/>
      <c r="I31" s="170"/>
      <c r="J31" s="170"/>
      <c r="K31" s="170"/>
      <c r="L31" s="171"/>
    </row>
    <row r="32" spans="1:13" x14ac:dyDescent="0.3">
      <c r="E32" s="169"/>
      <c r="F32" s="170"/>
      <c r="G32" s="170"/>
      <c r="H32" s="170"/>
      <c r="I32" s="170"/>
      <c r="J32" s="170"/>
      <c r="K32" s="170"/>
      <c r="L32" s="171"/>
    </row>
    <row r="33" spans="5:12" x14ac:dyDescent="0.3">
      <c r="E33" s="169"/>
      <c r="F33" s="170"/>
      <c r="G33" s="170"/>
      <c r="H33" s="170"/>
      <c r="I33" s="170"/>
      <c r="J33" s="170"/>
      <c r="K33" s="170"/>
      <c r="L33" s="171"/>
    </row>
    <row r="34" spans="5:12" x14ac:dyDescent="0.3">
      <c r="E34" s="169"/>
      <c r="F34" s="170"/>
      <c r="G34" s="170"/>
      <c r="H34" s="170"/>
      <c r="I34" s="170"/>
      <c r="J34" s="170"/>
      <c r="K34" s="170"/>
      <c r="L34" s="171"/>
    </row>
    <row r="35" spans="5:12" x14ac:dyDescent="0.3">
      <c r="E35" s="169"/>
      <c r="F35" s="170"/>
      <c r="G35" s="170"/>
      <c r="H35" s="170"/>
      <c r="I35" s="170"/>
      <c r="J35" s="170"/>
      <c r="K35" s="170"/>
      <c r="L35" s="171"/>
    </row>
    <row r="36" spans="5:12" x14ac:dyDescent="0.3">
      <c r="E36" s="169"/>
      <c r="F36" s="170"/>
      <c r="G36" s="170"/>
      <c r="H36" s="170"/>
      <c r="I36" s="170"/>
      <c r="J36" s="170"/>
      <c r="K36" s="170"/>
      <c r="L36" s="171"/>
    </row>
    <row r="37" spans="5:12" x14ac:dyDescent="0.3">
      <c r="E37" s="169"/>
      <c r="F37" s="170"/>
      <c r="G37" s="170"/>
      <c r="H37" s="170"/>
      <c r="I37" s="170"/>
      <c r="J37" s="170"/>
      <c r="K37" s="170"/>
      <c r="L37" s="171"/>
    </row>
    <row r="38" spans="5:12" x14ac:dyDescent="0.3">
      <c r="E38" s="169"/>
      <c r="F38" s="170"/>
      <c r="G38" s="170"/>
      <c r="H38" s="170"/>
      <c r="I38" s="170"/>
      <c r="J38" s="170"/>
      <c r="K38" s="170"/>
      <c r="L38" s="171"/>
    </row>
    <row r="39" spans="5:12" x14ac:dyDescent="0.3">
      <c r="E39" s="169"/>
      <c r="F39" s="170"/>
      <c r="G39" s="170"/>
      <c r="H39" s="170"/>
      <c r="I39" s="170"/>
      <c r="J39" s="170"/>
      <c r="K39" s="170"/>
      <c r="L39" s="171"/>
    </row>
    <row r="40" spans="5:12" x14ac:dyDescent="0.3">
      <c r="E40" s="169"/>
      <c r="F40" s="170"/>
      <c r="G40" s="170"/>
      <c r="H40" s="170"/>
      <c r="I40" s="170"/>
      <c r="J40" s="170"/>
      <c r="K40" s="170"/>
      <c r="L40" s="171"/>
    </row>
    <row r="41" spans="5:12" x14ac:dyDescent="0.3">
      <c r="E41" s="169"/>
      <c r="F41" s="170"/>
      <c r="G41" s="170"/>
      <c r="H41" s="170"/>
      <c r="I41" s="170"/>
      <c r="J41" s="170"/>
      <c r="K41" s="170"/>
      <c r="L41" s="171"/>
    </row>
    <row r="42" spans="5:12" x14ac:dyDescent="0.3">
      <c r="E42" s="169"/>
      <c r="F42" s="170"/>
      <c r="G42" s="170"/>
      <c r="H42" s="170"/>
      <c r="I42" s="170"/>
      <c r="J42" s="170"/>
      <c r="K42" s="170"/>
      <c r="L42" s="171"/>
    </row>
    <row r="43" spans="5:12" x14ac:dyDescent="0.3">
      <c r="E43" s="169"/>
      <c r="F43" s="170"/>
      <c r="G43" s="170"/>
      <c r="H43" s="170"/>
      <c r="I43" s="170"/>
      <c r="J43" s="170"/>
      <c r="K43" s="170"/>
      <c r="L43" s="171"/>
    </row>
    <row r="44" spans="5:12" x14ac:dyDescent="0.3">
      <c r="E44" s="169"/>
      <c r="F44" s="170"/>
      <c r="G44" s="170"/>
      <c r="H44" s="170"/>
      <c r="I44" s="170"/>
      <c r="J44" s="170"/>
      <c r="K44" s="170"/>
      <c r="L44" s="171"/>
    </row>
    <row r="45" spans="5:12" x14ac:dyDescent="0.3">
      <c r="E45" s="169"/>
      <c r="F45" s="170"/>
      <c r="G45" s="170"/>
      <c r="H45" s="170"/>
      <c r="I45" s="170"/>
      <c r="J45" s="170"/>
      <c r="K45" s="170"/>
      <c r="L45" s="171"/>
    </row>
    <row r="46" spans="5:12" x14ac:dyDescent="0.3">
      <c r="E46" s="169"/>
      <c r="F46" s="170"/>
      <c r="G46" s="170"/>
      <c r="H46" s="170"/>
      <c r="I46" s="170"/>
      <c r="J46" s="170"/>
      <c r="K46" s="170"/>
      <c r="L46" s="171"/>
    </row>
    <row r="47" spans="5:12" x14ac:dyDescent="0.3">
      <c r="E47" s="169"/>
      <c r="F47" s="170"/>
      <c r="G47" s="170"/>
      <c r="H47" s="170"/>
      <c r="I47" s="170"/>
      <c r="J47" s="170"/>
      <c r="K47" s="170"/>
      <c r="L47" s="171"/>
    </row>
    <row r="48" spans="5:12" x14ac:dyDescent="0.3">
      <c r="E48" s="169"/>
      <c r="F48" s="170"/>
      <c r="G48" s="170"/>
      <c r="H48" s="170"/>
      <c r="I48" s="170"/>
      <c r="J48" s="170"/>
      <c r="K48" s="170"/>
      <c r="L48" s="171"/>
    </row>
    <row r="49" spans="5:12" x14ac:dyDescent="0.3">
      <c r="E49" s="169"/>
      <c r="F49" s="170"/>
      <c r="G49" s="170"/>
      <c r="H49" s="170"/>
      <c r="I49" s="170"/>
      <c r="J49" s="170"/>
      <c r="K49" s="170"/>
      <c r="L49" s="171"/>
    </row>
    <row r="50" spans="5:12" x14ac:dyDescent="0.3">
      <c r="E50" s="169"/>
      <c r="F50" s="170"/>
      <c r="G50" s="170"/>
      <c r="H50" s="170"/>
      <c r="I50" s="170"/>
      <c r="J50" s="170"/>
      <c r="K50" s="170"/>
      <c r="L50" s="171"/>
    </row>
    <row r="51" spans="5:12" x14ac:dyDescent="0.3">
      <c r="E51" s="169"/>
      <c r="F51" s="170"/>
      <c r="G51" s="170"/>
      <c r="H51" s="170"/>
      <c r="I51" s="170"/>
      <c r="J51" s="170"/>
      <c r="K51" s="170"/>
      <c r="L51" s="171"/>
    </row>
    <row r="52" spans="5:12" x14ac:dyDescent="0.3">
      <c r="E52" s="169"/>
      <c r="F52" s="170"/>
      <c r="G52" s="170"/>
      <c r="H52" s="170"/>
      <c r="I52" s="170"/>
      <c r="J52" s="170"/>
      <c r="K52" s="170"/>
      <c r="L52" s="171"/>
    </row>
    <row r="53" spans="5:12" x14ac:dyDescent="0.3">
      <c r="E53" s="169"/>
      <c r="F53" s="170"/>
      <c r="G53" s="170"/>
      <c r="H53" s="170"/>
      <c r="I53" s="170"/>
      <c r="J53" s="170"/>
      <c r="K53" s="170"/>
      <c r="L53" s="171"/>
    </row>
    <row r="54" spans="5:12" x14ac:dyDescent="0.3">
      <c r="E54" s="169"/>
      <c r="F54" s="170"/>
      <c r="G54" s="170"/>
      <c r="H54" s="170"/>
      <c r="I54" s="170"/>
      <c r="J54" s="170"/>
      <c r="K54" s="170"/>
      <c r="L54" s="171"/>
    </row>
    <row r="55" spans="5:12" x14ac:dyDescent="0.3">
      <c r="E55" s="169"/>
      <c r="F55" s="170"/>
      <c r="G55" s="170"/>
      <c r="H55" s="170"/>
      <c r="I55" s="170"/>
      <c r="J55" s="170"/>
      <c r="K55" s="170"/>
      <c r="L55" s="171"/>
    </row>
    <row r="56" spans="5:12" x14ac:dyDescent="0.3">
      <c r="E56" s="169"/>
      <c r="F56" s="170"/>
      <c r="G56" s="170"/>
      <c r="H56" s="170"/>
      <c r="I56" s="170"/>
      <c r="J56" s="170"/>
      <c r="K56" s="170"/>
      <c r="L56" s="171"/>
    </row>
    <row r="57" spans="5:12" x14ac:dyDescent="0.3">
      <c r="E57" s="169"/>
      <c r="F57" s="170"/>
      <c r="G57" s="170"/>
      <c r="H57" s="170"/>
      <c r="I57" s="170"/>
      <c r="J57" s="170"/>
      <c r="K57" s="170"/>
      <c r="L57" s="171"/>
    </row>
    <row r="58" spans="5:12" x14ac:dyDescent="0.3">
      <c r="E58" s="169"/>
      <c r="F58" s="170"/>
      <c r="G58" s="170"/>
      <c r="H58" s="170"/>
      <c r="I58" s="170"/>
      <c r="J58" s="170"/>
      <c r="K58" s="170"/>
      <c r="L58" s="171"/>
    </row>
    <row r="59" spans="5:12" x14ac:dyDescent="0.3">
      <c r="E59" s="169"/>
      <c r="F59" s="170"/>
      <c r="G59" s="170"/>
      <c r="H59" s="170"/>
      <c r="I59" s="170"/>
      <c r="J59" s="170"/>
      <c r="K59" s="170"/>
      <c r="L59" s="171"/>
    </row>
    <row r="60" spans="5:12" x14ac:dyDescent="0.3">
      <c r="E60" s="169"/>
      <c r="F60" s="170"/>
      <c r="G60" s="170"/>
      <c r="H60" s="170"/>
      <c r="I60" s="170"/>
      <c r="J60" s="170"/>
      <c r="K60" s="170"/>
      <c r="L60" s="171"/>
    </row>
    <row r="61" spans="5:12" x14ac:dyDescent="0.3">
      <c r="E61" s="169"/>
      <c r="F61" s="170"/>
      <c r="G61" s="170"/>
      <c r="H61" s="170"/>
      <c r="I61" s="170"/>
      <c r="J61" s="170"/>
      <c r="K61" s="170"/>
      <c r="L61" s="171"/>
    </row>
    <row r="62" spans="5:12" x14ac:dyDescent="0.3">
      <c r="E62" s="169"/>
      <c r="F62" s="170"/>
      <c r="G62" s="170"/>
      <c r="H62" s="170"/>
      <c r="I62" s="170"/>
      <c r="J62" s="170"/>
      <c r="K62" s="170"/>
      <c r="L62" s="171"/>
    </row>
    <row r="63" spans="5:12" x14ac:dyDescent="0.3">
      <c r="E63" s="169"/>
      <c r="F63" s="170"/>
      <c r="G63" s="170"/>
      <c r="H63" s="170"/>
      <c r="I63" s="170"/>
      <c r="J63" s="170"/>
      <c r="K63" s="170"/>
      <c r="L63" s="171"/>
    </row>
    <row r="64" spans="5:12" x14ac:dyDescent="0.3">
      <c r="E64" s="169"/>
      <c r="F64" s="170"/>
      <c r="G64" s="170"/>
      <c r="H64" s="170"/>
      <c r="I64" s="170"/>
      <c r="J64" s="170"/>
      <c r="K64" s="170"/>
      <c r="L64" s="171"/>
    </row>
    <row r="65" spans="5:12" x14ac:dyDescent="0.3">
      <c r="E65" s="169"/>
      <c r="F65" s="170"/>
      <c r="G65" s="170"/>
      <c r="H65" s="170"/>
      <c r="I65" s="170"/>
      <c r="J65" s="170"/>
      <c r="K65" s="170"/>
      <c r="L65" s="171"/>
    </row>
    <row r="66" spans="5:12" x14ac:dyDescent="0.3">
      <c r="E66" s="169"/>
      <c r="F66" s="170"/>
      <c r="G66" s="170"/>
      <c r="H66" s="170"/>
      <c r="I66" s="170"/>
      <c r="J66" s="170"/>
      <c r="K66" s="170"/>
      <c r="L66" s="171"/>
    </row>
    <row r="67" spans="5:12" x14ac:dyDescent="0.3">
      <c r="E67" s="169"/>
      <c r="F67" s="170"/>
      <c r="G67" s="170"/>
      <c r="H67" s="170"/>
      <c r="I67" s="170"/>
      <c r="J67" s="170"/>
      <c r="K67" s="170"/>
      <c r="L67" s="171"/>
    </row>
    <row r="68" spans="5:12" x14ac:dyDescent="0.3">
      <c r="E68" s="169"/>
      <c r="F68" s="170"/>
      <c r="G68" s="170"/>
      <c r="H68" s="170"/>
      <c r="I68" s="170"/>
      <c r="J68" s="170"/>
      <c r="K68" s="170"/>
      <c r="L68" s="171"/>
    </row>
    <row r="69" spans="5:12" x14ac:dyDescent="0.3">
      <c r="E69" s="169"/>
      <c r="F69" s="170"/>
      <c r="G69" s="170"/>
      <c r="H69" s="170"/>
      <c r="I69" s="170"/>
      <c r="J69" s="170"/>
      <c r="K69" s="170"/>
      <c r="L69" s="171"/>
    </row>
    <row r="70" spans="5:12" x14ac:dyDescent="0.3">
      <c r="E70" s="169"/>
      <c r="F70" s="170"/>
      <c r="G70" s="170"/>
      <c r="H70" s="170"/>
      <c r="I70" s="170"/>
      <c r="J70" s="170"/>
      <c r="K70" s="170"/>
      <c r="L70" s="171"/>
    </row>
    <row r="71" spans="5:12" x14ac:dyDescent="0.3">
      <c r="E71" s="169"/>
      <c r="F71" s="170"/>
      <c r="G71" s="170"/>
      <c r="H71" s="170"/>
      <c r="I71" s="170"/>
      <c r="J71" s="170"/>
      <c r="K71" s="170"/>
      <c r="L71" s="171"/>
    </row>
    <row r="72" spans="5:12" x14ac:dyDescent="0.3">
      <c r="E72" s="169"/>
      <c r="F72" s="170"/>
      <c r="G72" s="170"/>
      <c r="H72" s="170"/>
      <c r="I72" s="170"/>
      <c r="J72" s="170"/>
      <c r="K72" s="170"/>
      <c r="L72" s="171"/>
    </row>
    <row r="73" spans="5:12" x14ac:dyDescent="0.3">
      <c r="E73" s="169"/>
      <c r="F73" s="170"/>
      <c r="G73" s="170"/>
      <c r="H73" s="170"/>
      <c r="I73" s="170"/>
      <c r="J73" s="170"/>
      <c r="K73" s="170"/>
      <c r="L73" s="171"/>
    </row>
    <row r="74" spans="5:12" x14ac:dyDescent="0.3">
      <c r="L74" s="160"/>
    </row>
    <row r="75" spans="5:12" x14ac:dyDescent="0.3">
      <c r="L75" s="160"/>
    </row>
    <row r="76" spans="5:12" x14ac:dyDescent="0.3">
      <c r="L76" s="160"/>
    </row>
    <row r="77" spans="5:12" x14ac:dyDescent="0.3">
      <c r="L77" s="160"/>
    </row>
    <row r="78" spans="5:12" x14ac:dyDescent="0.3">
      <c r="L78" s="160"/>
    </row>
    <row r="79" spans="5:12" x14ac:dyDescent="0.3">
      <c r="L79" s="160"/>
    </row>
    <row r="80" spans="5:12" x14ac:dyDescent="0.3">
      <c r="L80" s="160"/>
    </row>
    <row r="81" spans="12:12" x14ac:dyDescent="0.3">
      <c r="L81" s="160"/>
    </row>
    <row r="82" spans="12:12" x14ac:dyDescent="0.3">
      <c r="L82" s="160"/>
    </row>
    <row r="83" spans="12:12" x14ac:dyDescent="0.3">
      <c r="L83" s="160"/>
    </row>
    <row r="84" spans="12:12" x14ac:dyDescent="0.3">
      <c r="L84" s="160"/>
    </row>
    <row r="85" spans="12:12" x14ac:dyDescent="0.3">
      <c r="L85" s="160"/>
    </row>
    <row r="86" spans="12:12" x14ac:dyDescent="0.3">
      <c r="L86" s="160"/>
    </row>
    <row r="87" spans="12:12" x14ac:dyDescent="0.3">
      <c r="L87" s="160"/>
    </row>
    <row r="88" spans="12:12" x14ac:dyDescent="0.3">
      <c r="L88" s="160"/>
    </row>
    <row r="89" spans="12:12" x14ac:dyDescent="0.3">
      <c r="L89" s="160"/>
    </row>
    <row r="90" spans="12:12" x14ac:dyDescent="0.3">
      <c r="L90" s="160"/>
    </row>
    <row r="91" spans="12:12" x14ac:dyDescent="0.3">
      <c r="L91" s="160"/>
    </row>
    <row r="92" spans="12:12" x14ac:dyDescent="0.3">
      <c r="L92" s="160"/>
    </row>
    <row r="93" spans="12:12" x14ac:dyDescent="0.3">
      <c r="L93" s="160"/>
    </row>
    <row r="94" spans="12:12" x14ac:dyDescent="0.3">
      <c r="L94" s="160"/>
    </row>
    <row r="95" spans="12:12" x14ac:dyDescent="0.3">
      <c r="L95" s="160"/>
    </row>
    <row r="96" spans="12:12" x14ac:dyDescent="0.3">
      <c r="L96" s="160"/>
    </row>
  </sheetData>
  <protectedRanges>
    <protectedRange password="CE28" sqref="H20:H23" name="Диапазон1_1_1_1" securityDescriptor="O:WDG:WDD:(A;;CC;;;WD)"/>
  </protectedRanges>
  <mergeCells count="19">
    <mergeCell ref="A6:L6"/>
    <mergeCell ref="A7:L7"/>
    <mergeCell ref="A8:L8"/>
    <mergeCell ref="A10:A12"/>
    <mergeCell ref="B10:B12"/>
    <mergeCell ref="C10:C12"/>
    <mergeCell ref="D10:D12"/>
    <mergeCell ref="E10:E12"/>
    <mergeCell ref="F10:F12"/>
    <mergeCell ref="G10:G12"/>
    <mergeCell ref="A18:H18"/>
    <mergeCell ref="E19:H19"/>
    <mergeCell ref="I19:L19"/>
    <mergeCell ref="H10:K10"/>
    <mergeCell ref="L10:L12"/>
    <mergeCell ref="H11:H12"/>
    <mergeCell ref="I11:I12"/>
    <mergeCell ref="J11:J12"/>
    <mergeCell ref="K11:K12"/>
  </mergeCells>
  <phoneticPr fontId="22" type="noConversion"/>
  <pageMargins left="0.59055118110236227" right="0.49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1"/>
  <sheetViews>
    <sheetView view="pageBreakPreview" zoomScale="75" zoomScaleNormal="79" zoomScaleSheetLayoutView="99" workbookViewId="0">
      <selection activeCell="K4" sqref="K4"/>
    </sheetView>
  </sheetViews>
  <sheetFormatPr defaultRowHeight="18.75" x14ac:dyDescent="0.3"/>
  <cols>
    <col min="1" max="1" width="5.85546875" style="1" customWidth="1"/>
    <col min="2" max="2" width="56.5703125" style="1" customWidth="1"/>
    <col min="3" max="3" width="10" style="2" customWidth="1"/>
    <col min="4" max="4" width="9" style="1" customWidth="1"/>
    <col min="5" max="5" width="16" style="3" customWidth="1"/>
    <col min="6" max="6" width="14.28515625" style="1" customWidth="1"/>
    <col min="7" max="7" width="18.5703125" style="1" customWidth="1"/>
    <col min="8" max="8" width="17.28515625" style="1" customWidth="1"/>
    <col min="9" max="9" width="18.85546875" style="1" bestFit="1" customWidth="1"/>
    <col min="10" max="10" width="17.7109375" style="1" customWidth="1"/>
    <col min="11" max="11" width="13.7109375" style="1" customWidth="1"/>
    <col min="12" max="12" width="17.85546875" style="8" customWidth="1"/>
    <col min="13" max="13" width="23" style="170" customWidth="1"/>
    <col min="14" max="14" width="9.140625" style="170"/>
    <col min="15" max="15" width="13.42578125" style="532" bestFit="1" customWidth="1"/>
    <col min="16" max="23" width="9.140625" style="532"/>
    <col min="24" max="16384" width="9.140625" style="6"/>
  </cols>
  <sheetData>
    <row r="1" spans="1:23" ht="17.25" customHeight="1" x14ac:dyDescent="0.3">
      <c r="J1" s="421" t="s">
        <v>182</v>
      </c>
      <c r="K1" s="4"/>
      <c r="L1" s="5"/>
    </row>
    <row r="2" spans="1:23" ht="18" customHeight="1" x14ac:dyDescent="0.3">
      <c r="H2" s="4"/>
      <c r="J2" s="421" t="s">
        <v>0</v>
      </c>
      <c r="K2" s="421"/>
      <c r="L2" s="421"/>
    </row>
    <row r="3" spans="1:23" ht="20.25" x14ac:dyDescent="0.3">
      <c r="H3" s="4"/>
      <c r="J3" s="421" t="s">
        <v>1</v>
      </c>
      <c r="K3" s="421"/>
      <c r="L3" s="5"/>
    </row>
    <row r="4" spans="1:23" ht="15.75" customHeight="1" x14ac:dyDescent="0.3">
      <c r="J4" s="7" t="s">
        <v>284</v>
      </c>
      <c r="K4" s="422" t="s">
        <v>329</v>
      </c>
    </row>
    <row r="5" spans="1:23" ht="17.25" customHeight="1" x14ac:dyDescent="0.3">
      <c r="A5" s="653" t="s">
        <v>2</v>
      </c>
      <c r="B5" s="653"/>
      <c r="C5" s="653"/>
      <c r="D5" s="653"/>
      <c r="E5" s="653"/>
      <c r="F5" s="653"/>
      <c r="G5" s="653"/>
      <c r="H5" s="653"/>
      <c r="I5" s="653"/>
      <c r="J5" s="653"/>
      <c r="K5" s="653"/>
      <c r="L5" s="653"/>
    </row>
    <row r="6" spans="1:23" ht="18" customHeight="1" x14ac:dyDescent="0.3">
      <c r="A6" s="654" t="s">
        <v>3</v>
      </c>
      <c r="B6" s="654"/>
      <c r="C6" s="654"/>
      <c r="D6" s="654"/>
      <c r="E6" s="654"/>
      <c r="F6" s="654"/>
      <c r="G6" s="654"/>
      <c r="H6" s="654"/>
      <c r="I6" s="654"/>
      <c r="J6" s="654"/>
      <c r="K6" s="654"/>
      <c r="L6" s="654"/>
    </row>
    <row r="7" spans="1:23" ht="18" customHeight="1" x14ac:dyDescent="0.3">
      <c r="A7" s="665" t="s">
        <v>183</v>
      </c>
      <c r="B7" s="665"/>
      <c r="C7" s="665"/>
      <c r="D7" s="665"/>
      <c r="E7" s="665"/>
      <c r="F7" s="665"/>
      <c r="G7" s="665"/>
      <c r="H7" s="665"/>
      <c r="I7" s="665"/>
      <c r="J7" s="665"/>
      <c r="K7" s="665"/>
      <c r="L7" s="665"/>
    </row>
    <row r="8" spans="1:23" ht="12.75" customHeight="1" x14ac:dyDescent="0.3">
      <c r="L8" s="2" t="s">
        <v>5</v>
      </c>
    </row>
    <row r="9" spans="1:23" x14ac:dyDescent="0.3">
      <c r="A9" s="650" t="s">
        <v>6</v>
      </c>
      <c r="B9" s="650" t="s">
        <v>7</v>
      </c>
      <c r="C9" s="650" t="s">
        <v>8</v>
      </c>
      <c r="D9" s="650" t="s">
        <v>9</v>
      </c>
      <c r="E9" s="650" t="s">
        <v>10</v>
      </c>
      <c r="F9" s="657" t="s">
        <v>11</v>
      </c>
      <c r="G9" s="650" t="s">
        <v>12</v>
      </c>
      <c r="H9" s="647" t="s">
        <v>13</v>
      </c>
      <c r="I9" s="648"/>
      <c r="J9" s="648"/>
      <c r="K9" s="649"/>
      <c r="L9" s="650" t="s">
        <v>14</v>
      </c>
    </row>
    <row r="10" spans="1:23" x14ac:dyDescent="0.3">
      <c r="A10" s="651"/>
      <c r="B10" s="651"/>
      <c r="C10" s="655"/>
      <c r="D10" s="651"/>
      <c r="E10" s="651"/>
      <c r="F10" s="658"/>
      <c r="G10" s="651"/>
      <c r="H10" s="650" t="s">
        <v>15</v>
      </c>
      <c r="I10" s="650" t="s">
        <v>16</v>
      </c>
      <c r="J10" s="650" t="s">
        <v>17</v>
      </c>
      <c r="K10" s="650" t="s">
        <v>18</v>
      </c>
      <c r="L10" s="651"/>
    </row>
    <row r="11" spans="1:23" x14ac:dyDescent="0.3">
      <c r="A11" s="652"/>
      <c r="B11" s="652"/>
      <c r="C11" s="656"/>
      <c r="D11" s="652"/>
      <c r="E11" s="652"/>
      <c r="F11" s="659"/>
      <c r="G11" s="652"/>
      <c r="H11" s="652"/>
      <c r="I11" s="652"/>
      <c r="J11" s="652"/>
      <c r="K11" s="652"/>
      <c r="L11" s="652"/>
    </row>
    <row r="12" spans="1:23" s="13" customFormat="1" ht="11.25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533"/>
      <c r="N12" s="533"/>
      <c r="O12" s="534"/>
      <c r="P12" s="534"/>
      <c r="Q12" s="534"/>
      <c r="R12" s="534"/>
      <c r="S12" s="534"/>
      <c r="T12" s="534"/>
      <c r="U12" s="534"/>
      <c r="V12" s="534"/>
      <c r="W12" s="534"/>
    </row>
    <row r="13" spans="1:23" s="174" customFormat="1" ht="25.5" customHeight="1" x14ac:dyDescent="0.2">
      <c r="A13" s="671" t="s">
        <v>199</v>
      </c>
      <c r="B13" s="672"/>
      <c r="C13" s="672"/>
      <c r="D13" s="672"/>
      <c r="E13" s="672"/>
      <c r="F13" s="672"/>
      <c r="G13" s="672"/>
      <c r="H13" s="672"/>
      <c r="I13" s="672"/>
      <c r="J13" s="672"/>
      <c r="K13" s="672"/>
      <c r="L13" s="673"/>
      <c r="M13" s="169"/>
      <c r="N13" s="169"/>
      <c r="O13" s="535"/>
      <c r="P13" s="535"/>
      <c r="Q13" s="535"/>
      <c r="R13" s="535"/>
      <c r="S13" s="535"/>
      <c r="T13" s="535"/>
      <c r="U13" s="535"/>
      <c r="V13" s="535"/>
      <c r="W13" s="535"/>
    </row>
    <row r="14" spans="1:23" ht="18" customHeight="1" x14ac:dyDescent="0.3">
      <c r="A14" s="674" t="s">
        <v>149</v>
      </c>
      <c r="B14" s="675"/>
      <c r="C14" s="675"/>
      <c r="D14" s="675"/>
      <c r="E14" s="675"/>
      <c r="F14" s="675"/>
      <c r="G14" s="675"/>
      <c r="H14" s="675"/>
      <c r="I14" s="675"/>
      <c r="J14" s="675"/>
      <c r="K14" s="675"/>
      <c r="L14" s="676"/>
    </row>
    <row r="15" spans="1:23" ht="63.75" customHeight="1" x14ac:dyDescent="0.3">
      <c r="A15" s="60">
        <v>1</v>
      </c>
      <c r="B15" s="109" t="s">
        <v>120</v>
      </c>
      <c r="C15" s="101" t="s">
        <v>42</v>
      </c>
      <c r="D15" s="69">
        <v>3132</v>
      </c>
      <c r="E15" s="70">
        <v>70850</v>
      </c>
      <c r="F15" s="70">
        <v>5575.8</v>
      </c>
      <c r="G15" s="17">
        <f>SUM(H15:K15)</f>
        <v>5576</v>
      </c>
      <c r="H15" s="88">
        <v>5576</v>
      </c>
      <c r="I15" s="112"/>
      <c r="J15" s="112"/>
      <c r="K15" s="112"/>
      <c r="L15" s="180" t="s">
        <v>148</v>
      </c>
      <c r="M15" s="536"/>
    </row>
    <row r="16" spans="1:23" ht="33.75" customHeight="1" x14ac:dyDescent="0.3">
      <c r="A16" s="60">
        <v>2</v>
      </c>
      <c r="B16" s="162" t="s">
        <v>185</v>
      </c>
      <c r="C16" s="62" t="s">
        <v>22</v>
      </c>
      <c r="D16" s="73">
        <v>3122</v>
      </c>
      <c r="E16" s="74">
        <v>215989</v>
      </c>
      <c r="F16" s="74">
        <v>183236</v>
      </c>
      <c r="G16" s="17">
        <f t="shared" ref="G16:G22" si="0">SUM(H16:K16)</f>
        <v>170124</v>
      </c>
      <c r="H16" s="112">
        <v>170124</v>
      </c>
      <c r="I16" s="112"/>
      <c r="J16" s="112"/>
      <c r="K16" s="112"/>
      <c r="L16" s="12" t="s">
        <v>109</v>
      </c>
      <c r="M16" s="536"/>
    </row>
    <row r="17" spans="1:23" ht="32.25" customHeight="1" x14ac:dyDescent="0.3">
      <c r="A17" s="417">
        <v>3</v>
      </c>
      <c r="B17" s="162" t="s">
        <v>167</v>
      </c>
      <c r="C17" s="62" t="s">
        <v>22</v>
      </c>
      <c r="D17" s="69">
        <v>3122</v>
      </c>
      <c r="E17" s="112">
        <v>314515</v>
      </c>
      <c r="F17" s="74">
        <v>205914</v>
      </c>
      <c r="G17" s="17">
        <f t="shared" si="0"/>
        <v>184226</v>
      </c>
      <c r="H17" s="88">
        <v>184226</v>
      </c>
      <c r="I17" s="112"/>
      <c r="J17" s="112"/>
      <c r="K17" s="112"/>
      <c r="L17" s="12" t="s">
        <v>110</v>
      </c>
      <c r="M17" s="536"/>
    </row>
    <row r="18" spans="1:23" ht="48" customHeight="1" x14ac:dyDescent="0.3">
      <c r="A18" s="417">
        <v>4</v>
      </c>
      <c r="B18" s="57" t="s">
        <v>118</v>
      </c>
      <c r="C18" s="15" t="s">
        <v>22</v>
      </c>
      <c r="D18" s="69">
        <v>3132</v>
      </c>
      <c r="E18" s="70">
        <v>33043</v>
      </c>
      <c r="F18" s="79">
        <v>30000</v>
      </c>
      <c r="G18" s="17">
        <f t="shared" si="0"/>
        <v>26154</v>
      </c>
      <c r="H18" s="88">
        <v>26154</v>
      </c>
      <c r="I18" s="112"/>
      <c r="J18" s="112"/>
      <c r="K18" s="112"/>
      <c r="L18" s="12" t="s">
        <v>119</v>
      </c>
      <c r="M18" s="536"/>
    </row>
    <row r="19" spans="1:23" ht="33.75" x14ac:dyDescent="0.3">
      <c r="A19" s="417">
        <v>5</v>
      </c>
      <c r="B19" s="161" t="s">
        <v>111</v>
      </c>
      <c r="C19" s="62" t="s">
        <v>22</v>
      </c>
      <c r="D19" s="69">
        <v>3142</v>
      </c>
      <c r="E19" s="70">
        <v>1400000</v>
      </c>
      <c r="F19" s="79"/>
      <c r="G19" s="17">
        <f t="shared" si="0"/>
        <v>6445.6</v>
      </c>
      <c r="H19" s="88">
        <v>6445.6</v>
      </c>
      <c r="I19" s="112"/>
      <c r="J19" s="112"/>
      <c r="K19" s="112"/>
      <c r="L19" s="12" t="s">
        <v>112</v>
      </c>
      <c r="M19" s="536"/>
    </row>
    <row r="20" spans="1:23" ht="49.5" customHeight="1" x14ac:dyDescent="0.3">
      <c r="A20" s="417">
        <v>6</v>
      </c>
      <c r="B20" s="109" t="s">
        <v>113</v>
      </c>
      <c r="C20" s="62" t="s">
        <v>22</v>
      </c>
      <c r="D20" s="69">
        <v>3142</v>
      </c>
      <c r="E20" s="70">
        <v>331356</v>
      </c>
      <c r="F20" s="79">
        <v>218816.4</v>
      </c>
      <c r="G20" s="17">
        <f t="shared" si="0"/>
        <v>171277</v>
      </c>
      <c r="H20" s="88">
        <v>171277</v>
      </c>
      <c r="I20" s="112"/>
      <c r="J20" s="112"/>
      <c r="K20" s="112"/>
      <c r="L20" s="12" t="s">
        <v>114</v>
      </c>
      <c r="M20" s="536"/>
    </row>
    <row r="21" spans="1:23" ht="49.5" customHeight="1" x14ac:dyDescent="0.3">
      <c r="A21" s="417">
        <v>7</v>
      </c>
      <c r="B21" s="109" t="s">
        <v>115</v>
      </c>
      <c r="C21" s="62" t="s">
        <v>22</v>
      </c>
      <c r="D21" s="69">
        <v>3142</v>
      </c>
      <c r="E21" s="70">
        <v>5576159</v>
      </c>
      <c r="F21" s="79">
        <v>3993334</v>
      </c>
      <c r="G21" s="17">
        <f t="shared" si="0"/>
        <v>1188837</v>
      </c>
      <c r="H21" s="88">
        <v>1188837</v>
      </c>
      <c r="I21" s="112"/>
      <c r="J21" s="112"/>
      <c r="K21" s="112"/>
      <c r="L21" s="12" t="s">
        <v>116</v>
      </c>
      <c r="M21" s="536"/>
    </row>
    <row r="22" spans="1:23" ht="34.5" customHeight="1" x14ac:dyDescent="0.3">
      <c r="A22" s="417">
        <v>8</v>
      </c>
      <c r="B22" s="109" t="s">
        <v>117</v>
      </c>
      <c r="C22" s="62" t="s">
        <v>22</v>
      </c>
      <c r="D22" s="69">
        <v>3142</v>
      </c>
      <c r="E22" s="70">
        <v>4539922</v>
      </c>
      <c r="F22" s="79">
        <v>3303648</v>
      </c>
      <c r="G22" s="17">
        <f t="shared" si="0"/>
        <v>182840.4</v>
      </c>
      <c r="H22" s="88">
        <v>182840.4</v>
      </c>
      <c r="I22" s="112"/>
      <c r="J22" s="112"/>
      <c r="K22" s="112"/>
      <c r="L22" s="12" t="s">
        <v>114</v>
      </c>
      <c r="M22" s="536"/>
    </row>
    <row r="23" spans="1:23" s="177" customFormat="1" ht="21" customHeight="1" x14ac:dyDescent="0.3">
      <c r="A23" s="216"/>
      <c r="B23" s="207" t="s">
        <v>70</v>
      </c>
      <c r="C23" s="217"/>
      <c r="D23" s="216"/>
      <c r="E23" s="295"/>
      <c r="F23" s="296"/>
      <c r="G23" s="219">
        <f>SUM(G15:G22)</f>
        <v>1935480</v>
      </c>
      <c r="H23" s="219">
        <f>SUM(H15:H22)</f>
        <v>1935480</v>
      </c>
      <c r="I23" s="219">
        <f>SUM(I15:I22)</f>
        <v>0</v>
      </c>
      <c r="J23" s="219">
        <f>SUM(J15:J22)</f>
        <v>0</v>
      </c>
      <c r="K23" s="219">
        <f>SUM(K15:K22)</f>
        <v>0</v>
      </c>
      <c r="L23" s="216"/>
      <c r="M23" s="537"/>
      <c r="N23" s="201"/>
      <c r="O23" s="538"/>
      <c r="P23" s="538"/>
      <c r="Q23" s="538"/>
      <c r="R23" s="538"/>
      <c r="S23" s="538"/>
      <c r="T23" s="538"/>
      <c r="U23" s="538"/>
      <c r="V23" s="538"/>
      <c r="W23" s="538"/>
    </row>
    <row r="24" spans="1:23" s="177" customFormat="1" ht="21" customHeight="1" x14ac:dyDescent="0.3">
      <c r="A24" s="667" t="s">
        <v>83</v>
      </c>
      <c r="B24" s="667"/>
      <c r="C24" s="667"/>
      <c r="D24" s="667"/>
      <c r="E24" s="667"/>
      <c r="F24" s="667"/>
      <c r="G24" s="667"/>
      <c r="H24" s="667"/>
      <c r="I24" s="667"/>
      <c r="J24" s="667"/>
      <c r="K24" s="667"/>
      <c r="L24" s="667"/>
      <c r="M24" s="201"/>
      <c r="N24" s="201"/>
      <c r="O24" s="538"/>
      <c r="P24" s="538"/>
      <c r="Q24" s="538"/>
      <c r="R24" s="538"/>
      <c r="S24" s="538"/>
      <c r="T24" s="538"/>
      <c r="U24" s="538"/>
      <c r="V24" s="538"/>
      <c r="W24" s="538"/>
    </row>
    <row r="25" spans="1:23" s="177" customFormat="1" ht="36" customHeight="1" x14ac:dyDescent="0.3">
      <c r="A25" s="417">
        <v>9</v>
      </c>
      <c r="B25" s="163" t="s">
        <v>121</v>
      </c>
      <c r="C25" s="62" t="s">
        <v>84</v>
      </c>
      <c r="D25" s="69">
        <v>3132</v>
      </c>
      <c r="E25" s="297">
        <v>43000</v>
      </c>
      <c r="F25" s="297">
        <v>41016</v>
      </c>
      <c r="G25" s="17">
        <f>SUM(H25:K25)</f>
        <v>28012</v>
      </c>
      <c r="H25" s="112">
        <v>28012</v>
      </c>
      <c r="I25" s="73"/>
      <c r="J25" s="73"/>
      <c r="K25" s="73"/>
      <c r="L25" s="180" t="s">
        <v>128</v>
      </c>
      <c r="M25" s="536"/>
      <c r="N25" s="201"/>
      <c r="O25" s="538"/>
      <c r="P25" s="538"/>
      <c r="Q25" s="538"/>
      <c r="R25" s="538"/>
      <c r="S25" s="538"/>
      <c r="T25" s="538"/>
      <c r="U25" s="538"/>
      <c r="V25" s="538"/>
      <c r="W25" s="538"/>
    </row>
    <row r="26" spans="1:23" s="177" customFormat="1" ht="36" customHeight="1" x14ac:dyDescent="0.3">
      <c r="A26" s="417">
        <v>10</v>
      </c>
      <c r="B26" s="163" t="s">
        <v>122</v>
      </c>
      <c r="C26" s="62" t="s">
        <v>84</v>
      </c>
      <c r="D26" s="69">
        <v>3132</v>
      </c>
      <c r="E26" s="297">
        <v>350176</v>
      </c>
      <c r="F26" s="297">
        <v>338675</v>
      </c>
      <c r="G26" s="17">
        <f>SUM(H26:K26)</f>
        <v>231125</v>
      </c>
      <c r="H26" s="112">
        <v>231125</v>
      </c>
      <c r="I26" s="73"/>
      <c r="J26" s="73"/>
      <c r="K26" s="73"/>
      <c r="L26" s="180" t="s">
        <v>123</v>
      </c>
      <c r="M26" s="536"/>
      <c r="N26" s="201"/>
      <c r="O26" s="538"/>
      <c r="P26" s="538"/>
      <c r="Q26" s="538"/>
      <c r="R26" s="538"/>
      <c r="S26" s="538"/>
      <c r="T26" s="538"/>
      <c r="U26" s="538"/>
      <c r="V26" s="538"/>
      <c r="W26" s="538"/>
    </row>
    <row r="27" spans="1:23" s="177" customFormat="1" ht="36" customHeight="1" x14ac:dyDescent="0.3">
      <c r="A27" s="60">
        <v>11</v>
      </c>
      <c r="B27" s="163" t="s">
        <v>124</v>
      </c>
      <c r="C27" s="62" t="s">
        <v>84</v>
      </c>
      <c r="D27" s="69">
        <v>3132</v>
      </c>
      <c r="E27" s="297">
        <v>319469</v>
      </c>
      <c r="F27" s="297">
        <v>319017</v>
      </c>
      <c r="G27" s="17">
        <f>SUM(H27:K27)</f>
        <v>217488</v>
      </c>
      <c r="H27" s="112">
        <v>217488</v>
      </c>
      <c r="I27" s="73"/>
      <c r="J27" s="73"/>
      <c r="K27" s="73"/>
      <c r="L27" s="180" t="s">
        <v>125</v>
      </c>
      <c r="M27" s="536"/>
      <c r="N27" s="201"/>
      <c r="O27" s="538"/>
      <c r="P27" s="538"/>
      <c r="Q27" s="538"/>
      <c r="R27" s="538"/>
      <c r="S27" s="538"/>
      <c r="T27" s="538"/>
      <c r="U27" s="538"/>
      <c r="V27" s="538"/>
      <c r="W27" s="538"/>
    </row>
    <row r="28" spans="1:23" s="177" customFormat="1" ht="21" customHeight="1" x14ac:dyDescent="0.3">
      <c r="A28" s="216"/>
      <c r="B28" s="207" t="s">
        <v>70</v>
      </c>
      <c r="C28" s="217"/>
      <c r="D28" s="216"/>
      <c r="E28" s="295"/>
      <c r="F28" s="296"/>
      <c r="G28" s="219">
        <f>SUM(G25:G27)</f>
        <v>476625</v>
      </c>
      <c r="H28" s="219">
        <f>SUM(H25:H27)</f>
        <v>476625</v>
      </c>
      <c r="I28" s="219">
        <f>SUM(I25:I27)</f>
        <v>0</v>
      </c>
      <c r="J28" s="219">
        <f>SUM(J25:J27)</f>
        <v>0</v>
      </c>
      <c r="K28" s="219">
        <f>SUM(K25:K27)</f>
        <v>0</v>
      </c>
      <c r="L28" s="216"/>
      <c r="M28" s="537"/>
      <c r="N28" s="201"/>
      <c r="O28" s="538"/>
      <c r="P28" s="538"/>
      <c r="Q28" s="538"/>
      <c r="R28" s="538"/>
      <c r="S28" s="538"/>
      <c r="T28" s="538"/>
      <c r="U28" s="538"/>
      <c r="V28" s="538"/>
      <c r="W28" s="538"/>
    </row>
    <row r="29" spans="1:23" s="176" customFormat="1" ht="21" customHeight="1" x14ac:dyDescent="0.2">
      <c r="A29" s="634" t="s">
        <v>71</v>
      </c>
      <c r="B29" s="635"/>
      <c r="C29" s="635"/>
      <c r="D29" s="635"/>
      <c r="E29" s="635"/>
      <c r="F29" s="635"/>
      <c r="G29" s="635"/>
      <c r="H29" s="635"/>
      <c r="I29" s="635"/>
      <c r="J29" s="635"/>
      <c r="K29" s="635"/>
      <c r="L29" s="636"/>
      <c r="M29" s="539"/>
      <c r="N29" s="539"/>
      <c r="O29" s="540"/>
      <c r="P29" s="540"/>
      <c r="Q29" s="540"/>
      <c r="R29" s="540"/>
      <c r="S29" s="540"/>
      <c r="T29" s="540"/>
      <c r="U29" s="540"/>
      <c r="V29" s="540"/>
      <c r="W29" s="540"/>
    </row>
    <row r="30" spans="1:23" ht="23.25" customHeight="1" x14ac:dyDescent="0.3">
      <c r="A30" s="418">
        <v>12</v>
      </c>
      <c r="B30" s="162" t="s">
        <v>165</v>
      </c>
      <c r="C30" s="72">
        <v>170703</v>
      </c>
      <c r="D30" s="84">
        <v>3132</v>
      </c>
      <c r="E30" s="298">
        <v>135510</v>
      </c>
      <c r="F30" s="104">
        <v>134690.4</v>
      </c>
      <c r="G30" s="17">
        <f t="shared" ref="G30:G37" si="1">SUM(H30:K30)</f>
        <v>133271.69</v>
      </c>
      <c r="H30" s="104">
        <v>133271.69</v>
      </c>
      <c r="I30" s="75"/>
      <c r="J30" s="75"/>
      <c r="K30" s="111"/>
      <c r="L30" s="236" t="s">
        <v>200</v>
      </c>
      <c r="M30" s="536"/>
    </row>
    <row r="31" spans="1:23" ht="34.5" customHeight="1" x14ac:dyDescent="0.3">
      <c r="A31" s="417">
        <v>13</v>
      </c>
      <c r="B31" s="34" t="s">
        <v>126</v>
      </c>
      <c r="C31" s="60">
        <v>170703</v>
      </c>
      <c r="D31" s="69">
        <v>3132</v>
      </c>
      <c r="E31" s="299">
        <v>262143</v>
      </c>
      <c r="F31" s="112">
        <v>256116</v>
      </c>
      <c r="G31" s="17">
        <f t="shared" si="1"/>
        <v>77515</v>
      </c>
      <c r="H31" s="112">
        <v>77515</v>
      </c>
      <c r="I31" s="75"/>
      <c r="J31" s="75"/>
      <c r="K31" s="111"/>
      <c r="L31" s="12" t="s">
        <v>125</v>
      </c>
      <c r="M31" s="536"/>
    </row>
    <row r="32" spans="1:23" ht="31.5" x14ac:dyDescent="0.3">
      <c r="A32" s="60">
        <v>14</v>
      </c>
      <c r="B32" s="109" t="s">
        <v>166</v>
      </c>
      <c r="C32" s="60">
        <v>170703</v>
      </c>
      <c r="D32" s="69">
        <v>3132</v>
      </c>
      <c r="E32" s="299">
        <v>338126</v>
      </c>
      <c r="F32" s="112">
        <v>336904</v>
      </c>
      <c r="G32" s="17">
        <f t="shared" si="1"/>
        <v>78904</v>
      </c>
      <c r="H32" s="112">
        <v>78904</v>
      </c>
      <c r="I32" s="75"/>
      <c r="J32" s="75"/>
      <c r="K32" s="111"/>
      <c r="L32" s="12" t="s">
        <v>125</v>
      </c>
      <c r="M32" s="536"/>
    </row>
    <row r="33" spans="1:23" x14ac:dyDescent="0.3">
      <c r="A33" s="60">
        <v>15</v>
      </c>
      <c r="B33" s="109" t="s">
        <v>127</v>
      </c>
      <c r="C33" s="60">
        <v>170703</v>
      </c>
      <c r="D33" s="73">
        <v>3132</v>
      </c>
      <c r="E33" s="300">
        <v>600000</v>
      </c>
      <c r="F33" s="112">
        <v>598803</v>
      </c>
      <c r="G33" s="17">
        <f t="shared" si="1"/>
        <v>409053</v>
      </c>
      <c r="H33" s="112">
        <v>409053</v>
      </c>
      <c r="I33" s="75"/>
      <c r="J33" s="75"/>
      <c r="K33" s="111"/>
      <c r="L33" s="12" t="s">
        <v>128</v>
      </c>
      <c r="M33" s="536"/>
    </row>
    <row r="34" spans="1:23" x14ac:dyDescent="0.3">
      <c r="A34" s="60">
        <v>16</v>
      </c>
      <c r="B34" s="109" t="s">
        <v>129</v>
      </c>
      <c r="C34" s="60">
        <v>170703</v>
      </c>
      <c r="D34" s="73">
        <v>3132</v>
      </c>
      <c r="E34" s="300">
        <v>410000</v>
      </c>
      <c r="F34" s="112">
        <v>399271</v>
      </c>
      <c r="G34" s="17">
        <f t="shared" si="1"/>
        <v>389571</v>
      </c>
      <c r="H34" s="112">
        <v>389571</v>
      </c>
      <c r="I34" s="75"/>
      <c r="J34" s="75"/>
      <c r="K34" s="111"/>
      <c r="L34" s="12" t="s">
        <v>125</v>
      </c>
      <c r="M34" s="536"/>
    </row>
    <row r="35" spans="1:23" ht="31.5" x14ac:dyDescent="0.3">
      <c r="A35" s="60">
        <v>17</v>
      </c>
      <c r="B35" s="109" t="s">
        <v>130</v>
      </c>
      <c r="C35" s="60">
        <v>170703</v>
      </c>
      <c r="D35" s="69">
        <v>3132</v>
      </c>
      <c r="E35" s="299">
        <v>180204</v>
      </c>
      <c r="F35" s="112">
        <v>177834</v>
      </c>
      <c r="G35" s="17">
        <f t="shared" si="1"/>
        <v>14061</v>
      </c>
      <c r="H35" s="112">
        <v>14061</v>
      </c>
      <c r="I35" s="75"/>
      <c r="J35" s="75"/>
      <c r="K35" s="111"/>
      <c r="L35" s="12" t="s">
        <v>123</v>
      </c>
      <c r="M35" s="536"/>
    </row>
    <row r="36" spans="1:23" ht="22.5" x14ac:dyDescent="0.3">
      <c r="A36" s="417">
        <v>18</v>
      </c>
      <c r="B36" s="162" t="s">
        <v>262</v>
      </c>
      <c r="C36" s="60">
        <v>170703</v>
      </c>
      <c r="D36" s="69">
        <v>3132</v>
      </c>
      <c r="E36" s="301">
        <v>990000</v>
      </c>
      <c r="F36" s="112">
        <v>922284</v>
      </c>
      <c r="G36" s="17">
        <f t="shared" si="1"/>
        <v>87767</v>
      </c>
      <c r="H36" s="112">
        <v>87767</v>
      </c>
      <c r="I36" s="75"/>
      <c r="J36" s="75"/>
      <c r="K36" s="111"/>
      <c r="L36" s="12" t="s">
        <v>131</v>
      </c>
      <c r="M36" s="536"/>
    </row>
    <row r="37" spans="1:23" ht="81.75" customHeight="1" x14ac:dyDescent="0.3">
      <c r="A37" s="417">
        <v>19</v>
      </c>
      <c r="B37" s="162" t="s">
        <v>132</v>
      </c>
      <c r="C37" s="60">
        <v>170703</v>
      </c>
      <c r="D37" s="69">
        <v>3132</v>
      </c>
      <c r="E37" s="299">
        <v>2001594</v>
      </c>
      <c r="F37" s="112">
        <v>1374103.73</v>
      </c>
      <c r="G37" s="17">
        <f t="shared" si="1"/>
        <v>470574.42</v>
      </c>
      <c r="H37" s="164">
        <v>470574.42</v>
      </c>
      <c r="I37" s="75"/>
      <c r="J37" s="75"/>
      <c r="K37" s="111"/>
      <c r="L37" s="12" t="s">
        <v>133</v>
      </c>
      <c r="M37" s="541"/>
    </row>
    <row r="38" spans="1:23" ht="78.75" x14ac:dyDescent="0.3">
      <c r="A38" s="60">
        <v>20</v>
      </c>
      <c r="B38" s="162" t="s">
        <v>201</v>
      </c>
      <c r="C38" s="60">
        <v>170703</v>
      </c>
      <c r="D38" s="69">
        <v>3132</v>
      </c>
      <c r="E38" s="301">
        <v>2023616</v>
      </c>
      <c r="F38" s="112">
        <v>1885853.41</v>
      </c>
      <c r="G38" s="17">
        <f>SUM(H38:K38)</f>
        <v>311594.89</v>
      </c>
      <c r="H38" s="164">
        <v>311594.89</v>
      </c>
      <c r="I38" s="75"/>
      <c r="J38" s="75"/>
      <c r="K38" s="111"/>
      <c r="L38" s="12" t="s">
        <v>133</v>
      </c>
      <c r="M38" s="541"/>
    </row>
    <row r="39" spans="1:23" s="48" customFormat="1" ht="22.5" customHeight="1" x14ac:dyDescent="0.3">
      <c r="A39" s="216"/>
      <c r="B39" s="207" t="s">
        <v>108</v>
      </c>
      <c r="C39" s="216"/>
      <c r="D39" s="216"/>
      <c r="E39" s="302"/>
      <c r="F39" s="295"/>
      <c r="G39" s="219">
        <f>SUM(G30:G38)</f>
        <v>1972312</v>
      </c>
      <c r="H39" s="219">
        <f>SUM(H30:H38)</f>
        <v>1972312</v>
      </c>
      <c r="I39" s="219">
        <f>SUM(I30:I38)</f>
        <v>0</v>
      </c>
      <c r="J39" s="219">
        <f>SUM(J30:J38)</f>
        <v>0</v>
      </c>
      <c r="K39" s="219">
        <f>SUM(K30:K38)</f>
        <v>0</v>
      </c>
      <c r="L39" s="216"/>
      <c r="M39" s="537"/>
      <c r="N39" s="170"/>
      <c r="O39" s="542"/>
      <c r="P39" s="542"/>
      <c r="Q39" s="542"/>
      <c r="R39" s="542"/>
      <c r="S39" s="542"/>
      <c r="T39" s="542"/>
      <c r="U39" s="542"/>
      <c r="V39" s="542"/>
      <c r="W39" s="542"/>
    </row>
    <row r="40" spans="1:23" ht="21.95" customHeight="1" x14ac:dyDescent="0.3">
      <c r="A40" s="634" t="s">
        <v>198</v>
      </c>
      <c r="B40" s="635"/>
      <c r="C40" s="635"/>
      <c r="D40" s="635"/>
      <c r="E40" s="635"/>
      <c r="F40" s="635"/>
      <c r="G40" s="635"/>
      <c r="H40" s="635"/>
      <c r="I40" s="635"/>
      <c r="J40" s="635"/>
      <c r="K40" s="635"/>
      <c r="L40" s="636"/>
      <c r="M40" s="201"/>
    </row>
    <row r="41" spans="1:23" ht="48" customHeight="1" x14ac:dyDescent="0.3">
      <c r="A41" s="60">
        <v>1</v>
      </c>
      <c r="B41" s="165" t="s">
        <v>142</v>
      </c>
      <c r="C41" s="73">
        <v>100201</v>
      </c>
      <c r="D41" s="303">
        <v>3210</v>
      </c>
      <c r="E41" s="74"/>
      <c r="F41" s="75"/>
      <c r="G41" s="17">
        <f t="shared" ref="G41:G49" si="2">SUM(H41:K41)</f>
        <v>78651</v>
      </c>
      <c r="H41" s="112">
        <v>78651</v>
      </c>
      <c r="I41" s="74"/>
      <c r="J41" s="77"/>
      <c r="K41" s="74"/>
      <c r="L41" s="167" t="s">
        <v>141</v>
      </c>
      <c r="M41" s="536"/>
    </row>
    <row r="42" spans="1:23" ht="35.25" customHeight="1" x14ac:dyDescent="0.3">
      <c r="A42" s="417">
        <v>2</v>
      </c>
      <c r="B42" s="165" t="s">
        <v>143</v>
      </c>
      <c r="C42" s="36">
        <v>100201</v>
      </c>
      <c r="D42" s="303">
        <v>3210</v>
      </c>
      <c r="E42" s="94"/>
      <c r="F42" s="417"/>
      <c r="G42" s="17">
        <f t="shared" si="2"/>
        <v>322440</v>
      </c>
      <c r="H42" s="88">
        <v>322440</v>
      </c>
      <c r="I42" s="74"/>
      <c r="J42" s="77"/>
      <c r="K42" s="74"/>
      <c r="L42" s="167" t="s">
        <v>141</v>
      </c>
      <c r="M42" s="536"/>
    </row>
    <row r="43" spans="1:23" ht="31.5" x14ac:dyDescent="0.3">
      <c r="A43" s="73">
        <v>3</v>
      </c>
      <c r="B43" s="165" t="s">
        <v>134</v>
      </c>
      <c r="C43" s="303">
        <v>150101</v>
      </c>
      <c r="D43" s="303">
        <v>3210</v>
      </c>
      <c r="E43" s="304"/>
      <c r="F43" s="304"/>
      <c r="G43" s="17">
        <f t="shared" si="2"/>
        <v>970732.49</v>
      </c>
      <c r="H43" s="175">
        <v>970732.49</v>
      </c>
      <c r="I43" s="74"/>
      <c r="J43" s="77"/>
      <c r="K43" s="74"/>
      <c r="L43" s="166" t="s">
        <v>135</v>
      </c>
      <c r="M43" s="543"/>
    </row>
    <row r="44" spans="1:23" ht="51" customHeight="1" x14ac:dyDescent="0.3">
      <c r="A44" s="73">
        <v>4</v>
      </c>
      <c r="B44" s="109" t="s">
        <v>136</v>
      </c>
      <c r="C44" s="303">
        <v>150101</v>
      </c>
      <c r="D44" s="303">
        <v>3210</v>
      </c>
      <c r="E44" s="304"/>
      <c r="F44" s="304"/>
      <c r="G44" s="17">
        <f t="shared" si="2"/>
        <v>29059.13</v>
      </c>
      <c r="H44" s="112">
        <v>29059.13</v>
      </c>
      <c r="I44" s="74"/>
      <c r="J44" s="77"/>
      <c r="K44" s="74"/>
      <c r="L44" s="166" t="s">
        <v>137</v>
      </c>
      <c r="M44" s="536"/>
    </row>
    <row r="45" spans="1:23" ht="63" x14ac:dyDescent="0.3">
      <c r="A45" s="73">
        <v>5</v>
      </c>
      <c r="B45" s="109" t="s">
        <v>138</v>
      </c>
      <c r="C45" s="303">
        <v>150101</v>
      </c>
      <c r="D45" s="303">
        <v>3210</v>
      </c>
      <c r="E45" s="304"/>
      <c r="F45" s="304"/>
      <c r="G45" s="17">
        <f t="shared" si="2"/>
        <v>1777.2</v>
      </c>
      <c r="H45" s="112">
        <v>1777.2</v>
      </c>
      <c r="I45" s="74"/>
      <c r="J45" s="77"/>
      <c r="K45" s="74"/>
      <c r="L45" s="166" t="s">
        <v>137</v>
      </c>
      <c r="M45" s="536"/>
    </row>
    <row r="46" spans="1:23" ht="78.75" x14ac:dyDescent="0.3">
      <c r="A46" s="73">
        <v>6</v>
      </c>
      <c r="B46" s="109" t="s">
        <v>145</v>
      </c>
      <c r="C46" s="303">
        <v>150101</v>
      </c>
      <c r="D46" s="303">
        <v>3210</v>
      </c>
      <c r="E46" s="304"/>
      <c r="F46" s="304"/>
      <c r="G46" s="76">
        <f t="shared" si="2"/>
        <v>31137.72</v>
      </c>
      <c r="H46" s="112">
        <v>31137.72</v>
      </c>
      <c r="I46" s="74"/>
      <c r="J46" s="77"/>
      <c r="K46" s="74"/>
      <c r="L46" s="166" t="s">
        <v>137</v>
      </c>
      <c r="M46" s="536"/>
    </row>
    <row r="47" spans="1:23" ht="47.25" x14ac:dyDescent="0.3">
      <c r="A47" s="73">
        <v>7</v>
      </c>
      <c r="B47" s="61" t="s">
        <v>139</v>
      </c>
      <c r="C47" s="303">
        <v>150101</v>
      </c>
      <c r="D47" s="303">
        <v>3210</v>
      </c>
      <c r="E47" s="304"/>
      <c r="F47" s="304"/>
      <c r="G47" s="76">
        <f t="shared" si="2"/>
        <v>46882</v>
      </c>
      <c r="H47" s="175">
        <v>46882</v>
      </c>
      <c r="I47" s="74"/>
      <c r="J47" s="77"/>
      <c r="K47" s="74"/>
      <c r="L47" s="179" t="s">
        <v>147</v>
      </c>
      <c r="M47" s="543"/>
    </row>
    <row r="48" spans="1:23" ht="44.25" customHeight="1" x14ac:dyDescent="0.3">
      <c r="A48" s="73">
        <v>8</v>
      </c>
      <c r="B48" s="165" t="s">
        <v>140</v>
      </c>
      <c r="C48" s="303">
        <v>150101</v>
      </c>
      <c r="D48" s="303">
        <v>3210</v>
      </c>
      <c r="E48" s="304"/>
      <c r="F48" s="304"/>
      <c r="G48" s="17">
        <f t="shared" si="2"/>
        <v>526979.37</v>
      </c>
      <c r="H48" s="175">
        <v>526979.37</v>
      </c>
      <c r="I48" s="74"/>
      <c r="J48" s="77"/>
      <c r="K48" s="74"/>
      <c r="L48" s="167" t="s">
        <v>141</v>
      </c>
      <c r="M48" s="543"/>
    </row>
    <row r="49" spans="1:23" ht="63" x14ac:dyDescent="0.3">
      <c r="A49" s="60">
        <v>9</v>
      </c>
      <c r="B49" s="165" t="s">
        <v>144</v>
      </c>
      <c r="C49" s="303">
        <v>150101</v>
      </c>
      <c r="D49" s="303">
        <v>3210</v>
      </c>
      <c r="E49" s="74"/>
      <c r="F49" s="75"/>
      <c r="G49" s="17">
        <f t="shared" si="2"/>
        <v>52909.09</v>
      </c>
      <c r="H49" s="112">
        <v>52909.09</v>
      </c>
      <c r="I49" s="74"/>
      <c r="J49" s="77"/>
      <c r="K49" s="74"/>
      <c r="L49" s="167" t="s">
        <v>141</v>
      </c>
      <c r="M49" s="536"/>
    </row>
    <row r="50" spans="1:23" ht="22.5" customHeight="1" x14ac:dyDescent="0.3">
      <c r="A50" s="212"/>
      <c r="B50" s="305" t="s">
        <v>108</v>
      </c>
      <c r="C50" s="306"/>
      <c r="D50" s="306"/>
      <c r="E50" s="307"/>
      <c r="F50" s="212"/>
      <c r="G50" s="229">
        <f>SUM(G41:G49)</f>
        <v>2060567.9999999998</v>
      </c>
      <c r="H50" s="229">
        <f>SUM(H41:H49)</f>
        <v>2060567.9999999998</v>
      </c>
      <c r="I50" s="229">
        <f>SUM(I41:I49)</f>
        <v>0</v>
      </c>
      <c r="J50" s="229">
        <f>SUM(J41:J49)</f>
        <v>0</v>
      </c>
      <c r="K50" s="229">
        <f>SUM(K41:K49)</f>
        <v>0</v>
      </c>
      <c r="L50" s="216"/>
      <c r="M50" s="537"/>
    </row>
    <row r="51" spans="1:23" ht="40.5" customHeight="1" x14ac:dyDescent="0.3">
      <c r="A51" s="308"/>
      <c r="B51" s="309" t="s">
        <v>263</v>
      </c>
      <c r="C51" s="310"/>
      <c r="D51" s="310"/>
      <c r="E51" s="311"/>
      <c r="F51" s="308"/>
      <c r="G51" s="195">
        <f>G23+G28+G39+G50</f>
        <v>6444985</v>
      </c>
      <c r="H51" s="195">
        <f>H23+H28+H39+H50</f>
        <v>6444985</v>
      </c>
      <c r="I51" s="195">
        <f>I23+I28+I39+I50</f>
        <v>0</v>
      </c>
      <c r="J51" s="195">
        <f>J23+J28+J39+J50</f>
        <v>0</v>
      </c>
      <c r="K51" s="195">
        <f>K23+K28+K39+K50</f>
        <v>0</v>
      </c>
      <c r="L51" s="378"/>
      <c r="M51" s="544"/>
    </row>
    <row r="52" spans="1:23" x14ac:dyDescent="0.3">
      <c r="A52" s="670" t="s">
        <v>202</v>
      </c>
      <c r="B52" s="670"/>
      <c r="C52" s="670"/>
      <c r="D52" s="670"/>
      <c r="E52" s="670"/>
      <c r="F52" s="670"/>
      <c r="G52" s="670"/>
      <c r="H52" s="670"/>
      <c r="I52" s="670"/>
      <c r="J52" s="670"/>
      <c r="K52" s="670"/>
      <c r="L52" s="670"/>
    </row>
    <row r="53" spans="1:23" x14ac:dyDescent="0.3">
      <c r="A53" s="667" t="s">
        <v>19</v>
      </c>
      <c r="B53" s="667"/>
      <c r="C53" s="667"/>
      <c r="D53" s="667"/>
      <c r="E53" s="667"/>
      <c r="F53" s="667"/>
      <c r="G53" s="667"/>
      <c r="H53" s="667"/>
      <c r="I53" s="667"/>
      <c r="J53" s="667"/>
      <c r="K53" s="667"/>
      <c r="L53" s="667"/>
    </row>
    <row r="54" spans="1:23" x14ac:dyDescent="0.3">
      <c r="A54" s="669" t="s">
        <v>20</v>
      </c>
      <c r="B54" s="669"/>
      <c r="C54" s="669"/>
      <c r="D54" s="669"/>
      <c r="E54" s="669"/>
      <c r="F54" s="669"/>
      <c r="G54" s="669"/>
      <c r="H54" s="669"/>
      <c r="I54" s="669"/>
      <c r="J54" s="669"/>
      <c r="K54" s="669"/>
      <c r="L54" s="669"/>
    </row>
    <row r="55" spans="1:23" ht="50.25" customHeight="1" x14ac:dyDescent="0.3">
      <c r="A55" s="417">
        <v>1</v>
      </c>
      <c r="B55" s="314" t="s">
        <v>151</v>
      </c>
      <c r="C55" s="319">
        <v>150101</v>
      </c>
      <c r="D55" s="417">
        <v>3122</v>
      </c>
      <c r="E55" s="417">
        <v>1037000</v>
      </c>
      <c r="F55" s="417"/>
      <c r="G55" s="121">
        <f>SUM(G56:G58)</f>
        <v>500000</v>
      </c>
      <c r="H55" s="121">
        <f>SUM(H56:H58)</f>
        <v>0</v>
      </c>
      <c r="I55" s="121">
        <f>SUM(I56:I58)</f>
        <v>500000</v>
      </c>
      <c r="J55" s="121">
        <f>SUM(J56:J58)</f>
        <v>0</v>
      </c>
      <c r="K55" s="121">
        <f>SUM(K56:K58)</f>
        <v>0</v>
      </c>
      <c r="L55" s="183"/>
      <c r="M55" s="545"/>
    </row>
    <row r="56" spans="1:23" s="44" customFormat="1" ht="15.95" customHeight="1" x14ac:dyDescent="0.3">
      <c r="A56" s="418"/>
      <c r="B56" s="43" t="s">
        <v>37</v>
      </c>
      <c r="C56" s="320"/>
      <c r="D56" s="312"/>
      <c r="E56" s="418"/>
      <c r="F56" s="418"/>
      <c r="G56" s="85">
        <f>SUM(H56:K56)</f>
        <v>10000</v>
      </c>
      <c r="H56" s="85"/>
      <c r="I56" s="85">
        <v>10000</v>
      </c>
      <c r="J56" s="85"/>
      <c r="K56" s="85"/>
      <c r="L56" s="184"/>
      <c r="M56" s="546"/>
      <c r="N56" s="201"/>
      <c r="O56" s="547"/>
      <c r="P56" s="547"/>
      <c r="Q56" s="547"/>
      <c r="R56" s="547"/>
      <c r="S56" s="547"/>
      <c r="T56" s="547"/>
      <c r="U56" s="547"/>
      <c r="V56" s="547"/>
      <c r="W56" s="547"/>
    </row>
    <row r="57" spans="1:23" s="44" customFormat="1" ht="15.95" customHeight="1" x14ac:dyDescent="0.3">
      <c r="A57" s="418"/>
      <c r="B57" s="43" t="s">
        <v>24</v>
      </c>
      <c r="C57" s="320"/>
      <c r="D57" s="312"/>
      <c r="E57" s="418"/>
      <c r="F57" s="418"/>
      <c r="G57" s="85">
        <f t="shared" ref="G57:G62" si="3">SUM(H57:K57)</f>
        <v>481000</v>
      </c>
      <c r="H57" s="85"/>
      <c r="I57" s="85">
        <v>481000</v>
      </c>
      <c r="J57" s="85"/>
      <c r="K57" s="85"/>
      <c r="L57" s="26" t="s">
        <v>25</v>
      </c>
      <c r="M57" s="546"/>
      <c r="N57" s="201"/>
      <c r="O57" s="547"/>
      <c r="P57" s="547"/>
      <c r="Q57" s="547"/>
      <c r="R57" s="547"/>
      <c r="S57" s="547"/>
      <c r="T57" s="547"/>
      <c r="U57" s="547"/>
      <c r="V57" s="547"/>
      <c r="W57" s="547"/>
    </row>
    <row r="58" spans="1:23" s="44" customFormat="1" x14ac:dyDescent="0.3">
      <c r="A58" s="418"/>
      <c r="B58" s="43" t="s">
        <v>26</v>
      </c>
      <c r="C58" s="320"/>
      <c r="D58" s="313"/>
      <c r="E58" s="419"/>
      <c r="F58" s="419"/>
      <c r="G58" s="85">
        <f t="shared" si="3"/>
        <v>9000</v>
      </c>
      <c r="H58" s="91"/>
      <c r="I58" s="91">
        <v>9000</v>
      </c>
      <c r="J58" s="91"/>
      <c r="K58" s="91"/>
      <c r="L58" s="47" t="s">
        <v>27</v>
      </c>
      <c r="M58" s="546"/>
      <c r="N58" s="201"/>
      <c r="O58" s="547"/>
      <c r="P58" s="547"/>
      <c r="Q58" s="547"/>
      <c r="R58" s="547"/>
      <c r="S58" s="547"/>
      <c r="T58" s="547"/>
      <c r="U58" s="547"/>
      <c r="V58" s="547"/>
      <c r="W58" s="547"/>
    </row>
    <row r="59" spans="1:23" ht="55.5" customHeight="1" x14ac:dyDescent="0.3">
      <c r="A59" s="417">
        <v>2</v>
      </c>
      <c r="B59" s="314" t="s">
        <v>152</v>
      </c>
      <c r="C59" s="319">
        <v>150101</v>
      </c>
      <c r="D59" s="417">
        <v>3122</v>
      </c>
      <c r="E59" s="70">
        <v>2642200</v>
      </c>
      <c r="F59" s="70">
        <v>267500</v>
      </c>
      <c r="G59" s="70">
        <f>SUM(G60:G62)</f>
        <v>1500000</v>
      </c>
      <c r="H59" s="121">
        <f>SUM(H60:H62)</f>
        <v>0</v>
      </c>
      <c r="I59" s="121">
        <f>SUM(I60:I62)</f>
        <v>1500000</v>
      </c>
      <c r="J59" s="121">
        <f>SUM(J60:J62)</f>
        <v>0</v>
      </c>
      <c r="K59" s="121">
        <f>SUM(K60:K62)</f>
        <v>0</v>
      </c>
      <c r="L59" s="183"/>
      <c r="M59" s="545"/>
    </row>
    <row r="60" spans="1:23" ht="15.95" customHeight="1" x14ac:dyDescent="0.3">
      <c r="A60" s="418"/>
      <c r="B60" s="43" t="s">
        <v>37</v>
      </c>
      <c r="C60" s="320"/>
      <c r="D60" s="312"/>
      <c r="E60" s="312"/>
      <c r="F60" s="312"/>
      <c r="G60" s="85">
        <f t="shared" si="3"/>
        <v>5000</v>
      </c>
      <c r="H60" s="85"/>
      <c r="I60" s="85">
        <v>5000</v>
      </c>
      <c r="J60" s="85"/>
      <c r="K60" s="85"/>
      <c r="L60" s="184"/>
      <c r="M60" s="546"/>
    </row>
    <row r="61" spans="1:23" ht="15.95" customHeight="1" x14ac:dyDescent="0.3">
      <c r="A61" s="418"/>
      <c r="B61" s="43" t="s">
        <v>24</v>
      </c>
      <c r="C61" s="320"/>
      <c r="D61" s="312"/>
      <c r="E61" s="312"/>
      <c r="F61" s="312"/>
      <c r="G61" s="85">
        <f t="shared" si="3"/>
        <v>1475000</v>
      </c>
      <c r="H61" s="85"/>
      <c r="I61" s="85">
        <v>1475000</v>
      </c>
      <c r="J61" s="85"/>
      <c r="K61" s="85"/>
      <c r="L61" s="26" t="s">
        <v>114</v>
      </c>
      <c r="M61" s="546"/>
    </row>
    <row r="62" spans="1:23" x14ac:dyDescent="0.3">
      <c r="A62" s="419"/>
      <c r="B62" s="43" t="s">
        <v>26</v>
      </c>
      <c r="C62" s="315"/>
      <c r="D62" s="313"/>
      <c r="E62" s="313"/>
      <c r="F62" s="313"/>
      <c r="G62" s="85">
        <f t="shared" si="3"/>
        <v>20000</v>
      </c>
      <c r="H62" s="91"/>
      <c r="I62" s="91">
        <v>20000</v>
      </c>
      <c r="J62" s="91"/>
      <c r="K62" s="91"/>
      <c r="L62" s="47" t="s">
        <v>27</v>
      </c>
      <c r="M62" s="546"/>
    </row>
    <row r="63" spans="1:23" ht="21" customHeight="1" x14ac:dyDescent="0.3">
      <c r="A63" s="216"/>
      <c r="B63" s="222" t="s">
        <v>28</v>
      </c>
      <c r="C63" s="208"/>
      <c r="D63" s="208"/>
      <c r="E63" s="208"/>
      <c r="F63" s="208"/>
      <c r="G63" s="228">
        <f>G55+G59</f>
        <v>2000000</v>
      </c>
      <c r="H63" s="228">
        <f>H55+H59</f>
        <v>0</v>
      </c>
      <c r="I63" s="228">
        <f>I55+I59</f>
        <v>2000000</v>
      </c>
      <c r="J63" s="228">
        <f>J55+J59</f>
        <v>0</v>
      </c>
      <c r="K63" s="228">
        <f>K55+K59</f>
        <v>0</v>
      </c>
      <c r="L63" s="208"/>
      <c r="M63" s="548"/>
    </row>
    <row r="64" spans="1:23" s="317" customFormat="1" ht="21" customHeight="1" x14ac:dyDescent="0.25">
      <c r="A64" s="60"/>
      <c r="B64" s="61" t="s">
        <v>29</v>
      </c>
      <c r="C64" s="316"/>
      <c r="D64" s="316"/>
      <c r="E64" s="316"/>
      <c r="F64" s="316"/>
      <c r="G64" s="76">
        <f>G58+G62</f>
        <v>29000</v>
      </c>
      <c r="H64" s="76">
        <f>H58+H62</f>
        <v>0</v>
      </c>
      <c r="I64" s="76">
        <f>I58+I62</f>
        <v>29000</v>
      </c>
      <c r="J64" s="76">
        <f>J58+J62</f>
        <v>0</v>
      </c>
      <c r="K64" s="76">
        <f>K58+K62</f>
        <v>0</v>
      </c>
      <c r="L64" s="316"/>
      <c r="M64" s="549"/>
      <c r="N64" s="550"/>
      <c r="O64" s="551"/>
      <c r="P64" s="551"/>
      <c r="Q64" s="551"/>
      <c r="R64" s="551"/>
      <c r="S64" s="551"/>
      <c r="T64" s="551"/>
      <c r="U64" s="551"/>
      <c r="V64" s="551"/>
      <c r="W64" s="551"/>
    </row>
    <row r="65" spans="1:23" ht="21.95" customHeight="1" x14ac:dyDescent="0.3">
      <c r="A65" s="641" t="s">
        <v>33</v>
      </c>
      <c r="B65" s="642"/>
      <c r="C65" s="642"/>
      <c r="D65" s="642"/>
      <c r="E65" s="642"/>
      <c r="F65" s="642"/>
      <c r="G65" s="642"/>
      <c r="H65" s="642"/>
      <c r="I65" s="642"/>
      <c r="J65" s="642"/>
      <c r="K65" s="642"/>
      <c r="L65" s="643"/>
      <c r="M65" s="201"/>
    </row>
    <row r="66" spans="1:23" ht="46.5" customHeight="1" x14ac:dyDescent="0.3">
      <c r="A66" s="417">
        <v>1</v>
      </c>
      <c r="B66" s="318" t="s">
        <v>153</v>
      </c>
      <c r="C66" s="15" t="s">
        <v>35</v>
      </c>
      <c r="D66" s="417">
        <v>3132</v>
      </c>
      <c r="E66" s="70">
        <v>960746</v>
      </c>
      <c r="F66" s="70">
        <v>517123.85</v>
      </c>
      <c r="G66" s="121">
        <f>SUM(G67:G69)</f>
        <v>440000</v>
      </c>
      <c r="H66" s="121">
        <f>SUM(H67:H69)</f>
        <v>0</v>
      </c>
      <c r="I66" s="121">
        <f>SUM(I67:I69)</f>
        <v>440000</v>
      </c>
      <c r="J66" s="121">
        <f>SUM(J67:J69)</f>
        <v>0</v>
      </c>
      <c r="K66" s="121">
        <f>SUM(K67:K69)</f>
        <v>0</v>
      </c>
      <c r="L66" s="183"/>
      <c r="M66" s="545"/>
    </row>
    <row r="67" spans="1:23" ht="15.95" customHeight="1" x14ac:dyDescent="0.3">
      <c r="A67" s="312"/>
      <c r="B67" s="43" t="s">
        <v>37</v>
      </c>
      <c r="C67" s="43"/>
      <c r="D67" s="312"/>
      <c r="E67" s="312"/>
      <c r="F67" s="268"/>
      <c r="G67" s="85">
        <f>SUM(H67:K67)</f>
        <v>5000</v>
      </c>
      <c r="H67" s="268"/>
      <c r="I67" s="85">
        <v>5000</v>
      </c>
      <c r="J67" s="268"/>
      <c r="K67" s="268"/>
      <c r="L67" s="184"/>
      <c r="M67" s="546"/>
    </row>
    <row r="68" spans="1:23" ht="15.95" customHeight="1" x14ac:dyDescent="0.3">
      <c r="A68" s="312"/>
      <c r="B68" s="43" t="s">
        <v>32</v>
      </c>
      <c r="C68" s="43"/>
      <c r="D68" s="312"/>
      <c r="E68" s="312"/>
      <c r="F68" s="268"/>
      <c r="G68" s="85">
        <f>SUM(H68:K68)</f>
        <v>429000</v>
      </c>
      <c r="H68" s="268"/>
      <c r="I68" s="85">
        <v>429000</v>
      </c>
      <c r="J68" s="268"/>
      <c r="K68" s="268"/>
      <c r="L68" s="26" t="s">
        <v>187</v>
      </c>
      <c r="M68" s="546"/>
    </row>
    <row r="69" spans="1:23" ht="15.95" customHeight="1" x14ac:dyDescent="0.3">
      <c r="A69" s="313"/>
      <c r="B69" s="46" t="s">
        <v>26</v>
      </c>
      <c r="C69" s="46"/>
      <c r="D69" s="313"/>
      <c r="E69" s="313"/>
      <c r="F69" s="270"/>
      <c r="G69" s="91">
        <f>SUM(H69:K69)</f>
        <v>6000</v>
      </c>
      <c r="H69" s="270"/>
      <c r="I69" s="91">
        <v>6000</v>
      </c>
      <c r="J69" s="270"/>
      <c r="K69" s="270"/>
      <c r="L69" s="47" t="s">
        <v>27</v>
      </c>
      <c r="M69" s="546"/>
    </row>
    <row r="70" spans="1:23" ht="29.25" customHeight="1" x14ac:dyDescent="0.3">
      <c r="A70" s="417">
        <v>2</v>
      </c>
      <c r="B70" s="318" t="s">
        <v>154</v>
      </c>
      <c r="C70" s="15" t="s">
        <v>35</v>
      </c>
      <c r="D70" s="417">
        <v>3132</v>
      </c>
      <c r="E70" s="70">
        <v>143500</v>
      </c>
      <c r="F70" s="70"/>
      <c r="G70" s="121">
        <f>SUM(G71:G73)</f>
        <v>343500</v>
      </c>
      <c r="H70" s="121">
        <f>SUM(H71:H73)</f>
        <v>0</v>
      </c>
      <c r="I70" s="121">
        <f>SUM(I71:I73)</f>
        <v>343500</v>
      </c>
      <c r="J70" s="121">
        <f>SUM(J71:J73)</f>
        <v>0</v>
      </c>
      <c r="K70" s="121">
        <f>SUM(K71:K73)</f>
        <v>0</v>
      </c>
      <c r="L70" s="183"/>
      <c r="M70" s="552"/>
    </row>
    <row r="71" spans="1:23" ht="15.95" customHeight="1" x14ac:dyDescent="0.3">
      <c r="A71" s="312"/>
      <c r="B71" s="43" t="s">
        <v>320</v>
      </c>
      <c r="C71" s="312"/>
      <c r="D71" s="312"/>
      <c r="E71" s="312"/>
      <c r="F71" s="268"/>
      <c r="G71" s="85">
        <v>1320</v>
      </c>
      <c r="H71" s="268"/>
      <c r="I71" s="85">
        <v>1320</v>
      </c>
      <c r="J71" s="268"/>
      <c r="K71" s="268"/>
      <c r="L71" s="184"/>
      <c r="M71" s="553"/>
    </row>
    <row r="72" spans="1:23" ht="15.95" customHeight="1" x14ac:dyDescent="0.3">
      <c r="A72" s="312"/>
      <c r="B72" s="43" t="s">
        <v>32</v>
      </c>
      <c r="C72" s="312"/>
      <c r="D72" s="312"/>
      <c r="E72" s="312"/>
      <c r="F72" s="268"/>
      <c r="G72" s="85">
        <v>342180</v>
      </c>
      <c r="H72" s="268"/>
      <c r="I72" s="85">
        <v>342180</v>
      </c>
      <c r="J72" s="268"/>
      <c r="K72" s="268"/>
      <c r="L72" s="26" t="s">
        <v>187</v>
      </c>
      <c r="M72" s="553"/>
    </row>
    <row r="73" spans="1:23" ht="15.95" customHeight="1" x14ac:dyDescent="0.3">
      <c r="A73" s="313"/>
      <c r="B73" s="46" t="s">
        <v>278</v>
      </c>
      <c r="C73" s="313"/>
      <c r="D73" s="313"/>
      <c r="E73" s="313"/>
      <c r="F73" s="270"/>
      <c r="G73" s="85">
        <v>0</v>
      </c>
      <c r="H73" s="270"/>
      <c r="I73" s="91">
        <v>0</v>
      </c>
      <c r="J73" s="270"/>
      <c r="K73" s="270"/>
      <c r="L73" s="47" t="s">
        <v>27</v>
      </c>
      <c r="M73" s="553"/>
    </row>
    <row r="74" spans="1:23" ht="21.75" customHeight="1" x14ac:dyDescent="0.3">
      <c r="A74" s="216"/>
      <c r="B74" s="222" t="s">
        <v>28</v>
      </c>
      <c r="C74" s="208"/>
      <c r="D74" s="208"/>
      <c r="E74" s="208"/>
      <c r="F74" s="219"/>
      <c r="G74" s="219">
        <f>G66+G70</f>
        <v>783500</v>
      </c>
      <c r="H74" s="219">
        <f>H66+H70</f>
        <v>0</v>
      </c>
      <c r="I74" s="219">
        <f>I66+I70</f>
        <v>783500</v>
      </c>
      <c r="J74" s="219">
        <f>J66+J70</f>
        <v>0</v>
      </c>
      <c r="K74" s="219">
        <f>K66+K70</f>
        <v>0</v>
      </c>
      <c r="L74" s="208"/>
      <c r="M74" s="537"/>
    </row>
    <row r="75" spans="1:23" s="317" customFormat="1" ht="15.95" customHeight="1" x14ac:dyDescent="0.25">
      <c r="A75" s="60"/>
      <c r="B75" s="61" t="s">
        <v>29</v>
      </c>
      <c r="C75" s="321"/>
      <c r="D75" s="321"/>
      <c r="E75" s="321"/>
      <c r="F75" s="144"/>
      <c r="G75" s="144">
        <f>G69+G73</f>
        <v>6000</v>
      </c>
      <c r="H75" s="144">
        <f>H69+H73</f>
        <v>0</v>
      </c>
      <c r="I75" s="144">
        <f>I69+I73</f>
        <v>6000</v>
      </c>
      <c r="J75" s="144">
        <f>J69+J73</f>
        <v>0</v>
      </c>
      <c r="K75" s="144">
        <f>K69+K73</f>
        <v>0</v>
      </c>
      <c r="L75" s="321"/>
      <c r="M75" s="545"/>
      <c r="N75" s="550"/>
      <c r="O75" s="551"/>
      <c r="P75" s="551"/>
      <c r="Q75" s="551"/>
      <c r="R75" s="551"/>
      <c r="S75" s="551"/>
      <c r="T75" s="551"/>
      <c r="U75" s="551"/>
      <c r="V75" s="551"/>
      <c r="W75" s="551"/>
    </row>
    <row r="76" spans="1:23" ht="27.75" customHeight="1" x14ac:dyDescent="0.3">
      <c r="A76" s="641" t="s">
        <v>168</v>
      </c>
      <c r="B76" s="642"/>
      <c r="C76" s="642"/>
      <c r="D76" s="642"/>
      <c r="E76" s="642"/>
      <c r="F76" s="642"/>
      <c r="G76" s="642"/>
      <c r="H76" s="642"/>
      <c r="I76" s="642"/>
      <c r="J76" s="642"/>
      <c r="K76" s="642"/>
      <c r="L76" s="643"/>
    </row>
    <row r="77" spans="1:23" ht="67.5" customHeight="1" x14ac:dyDescent="0.3">
      <c r="A77" s="73">
        <v>1</v>
      </c>
      <c r="B77" s="109" t="s">
        <v>120</v>
      </c>
      <c r="C77" s="518" t="s">
        <v>42</v>
      </c>
      <c r="D77" s="519">
        <v>3132</v>
      </c>
      <c r="E77" s="520">
        <v>81368</v>
      </c>
      <c r="F77" s="521">
        <v>6368</v>
      </c>
      <c r="G77" s="466">
        <v>2130</v>
      </c>
      <c r="H77" s="522">
        <v>0</v>
      </c>
      <c r="I77" s="522">
        <v>2130</v>
      </c>
      <c r="J77" s="522">
        <v>0</v>
      </c>
      <c r="K77" s="522">
        <v>0</v>
      </c>
      <c r="L77" s="523" t="s">
        <v>318</v>
      </c>
      <c r="N77" s="170">
        <v>72.87</v>
      </c>
    </row>
    <row r="78" spans="1:23" ht="38.25" customHeight="1" x14ac:dyDescent="0.3">
      <c r="A78" s="418">
        <v>2</v>
      </c>
      <c r="B78" s="43" t="s">
        <v>155</v>
      </c>
      <c r="C78" s="40">
        <v>100202</v>
      </c>
      <c r="D78" s="40">
        <v>3132</v>
      </c>
      <c r="E78" s="96" t="s">
        <v>36</v>
      </c>
      <c r="F78" s="85"/>
      <c r="G78" s="268">
        <f>SUM(H78:K78)</f>
        <v>40000</v>
      </c>
      <c r="H78" s="85">
        <v>0</v>
      </c>
      <c r="I78" s="85">
        <v>40000</v>
      </c>
      <c r="J78" s="85">
        <v>0</v>
      </c>
      <c r="K78" s="102">
        <v>0</v>
      </c>
      <c r="L78" s="26" t="s">
        <v>206</v>
      </c>
      <c r="M78" s="546">
        <v>40000</v>
      </c>
    </row>
    <row r="79" spans="1:23" ht="33.75" customHeight="1" x14ac:dyDescent="0.3">
      <c r="A79" s="417">
        <v>3</v>
      </c>
      <c r="B79" s="139" t="s">
        <v>280</v>
      </c>
      <c r="C79" s="36">
        <v>100203</v>
      </c>
      <c r="D79" s="36">
        <v>3132</v>
      </c>
      <c r="E79" s="94"/>
      <c r="F79" s="70"/>
      <c r="G79" s="121">
        <f>SUM(G80:G82)</f>
        <v>269500</v>
      </c>
      <c r="H79" s="121">
        <f>SUM(H80:H82)</f>
        <v>0</v>
      </c>
      <c r="I79" s="121">
        <f>SUM(I80:I82)</f>
        <v>269500</v>
      </c>
      <c r="J79" s="121">
        <f>SUM(J80:J82)</f>
        <v>0</v>
      </c>
      <c r="K79" s="121">
        <f>SUM(K80:K82)</f>
        <v>0</v>
      </c>
      <c r="L79" s="20"/>
      <c r="M79" s="545">
        <f>SUM(M80:M82)</f>
        <v>250500</v>
      </c>
    </row>
    <row r="80" spans="1:23" ht="15.95" customHeight="1" x14ac:dyDescent="0.3">
      <c r="A80" s="418"/>
      <c r="B80" s="43" t="s">
        <v>37</v>
      </c>
      <c r="C80" s="40"/>
      <c r="D80" s="40"/>
      <c r="E80" s="96"/>
      <c r="F80" s="85"/>
      <c r="G80" s="85">
        <f>SUM(H80:K80)</f>
        <v>10000</v>
      </c>
      <c r="H80" s="85"/>
      <c r="I80" s="85">
        <v>10000</v>
      </c>
      <c r="J80" s="85"/>
      <c r="K80" s="85"/>
      <c r="L80" s="26"/>
      <c r="M80" s="546">
        <v>10000</v>
      </c>
    </row>
    <row r="81" spans="1:13" ht="15.95" customHeight="1" x14ac:dyDescent="0.3">
      <c r="A81" s="418"/>
      <c r="B81" s="43" t="s">
        <v>32</v>
      </c>
      <c r="C81" s="40"/>
      <c r="D81" s="40"/>
      <c r="E81" s="96"/>
      <c r="F81" s="85"/>
      <c r="G81" s="85">
        <v>254700</v>
      </c>
      <c r="H81" s="85"/>
      <c r="I81" s="85">
        <v>254700</v>
      </c>
      <c r="J81" s="85"/>
      <c r="K81" s="85"/>
      <c r="L81" s="26" t="s">
        <v>25</v>
      </c>
      <c r="M81" s="546">
        <v>235700</v>
      </c>
    </row>
    <row r="82" spans="1:13" ht="15.95" customHeight="1" x14ac:dyDescent="0.3">
      <c r="A82" s="419"/>
      <c r="B82" s="43" t="s">
        <v>26</v>
      </c>
      <c r="C82" s="97"/>
      <c r="D82" s="97"/>
      <c r="E82" s="98"/>
      <c r="F82" s="91"/>
      <c r="G82" s="85">
        <f>SUM(H82:K82)</f>
        <v>4800</v>
      </c>
      <c r="H82" s="91"/>
      <c r="I82" s="91">
        <v>4800</v>
      </c>
      <c r="J82" s="91"/>
      <c r="K82" s="91"/>
      <c r="L82" s="47" t="s">
        <v>27</v>
      </c>
      <c r="M82" s="546">
        <v>4800</v>
      </c>
    </row>
    <row r="83" spans="1:13" ht="20.25" customHeight="1" x14ac:dyDescent="0.3">
      <c r="A83" s="417">
        <v>4</v>
      </c>
      <c r="B83" s="139" t="s">
        <v>266</v>
      </c>
      <c r="C83" s="36">
        <v>100203</v>
      </c>
      <c r="D83" s="36">
        <v>3132</v>
      </c>
      <c r="E83" s="94" t="s">
        <v>184</v>
      </c>
      <c r="F83" s="105"/>
      <c r="G83" s="121">
        <f>SUM(G84:G86)</f>
        <v>222870</v>
      </c>
      <c r="H83" s="121">
        <f>SUM(H84:H86)</f>
        <v>0</v>
      </c>
      <c r="I83" s="121">
        <f>SUM(I84:I86)</f>
        <v>122870</v>
      </c>
      <c r="J83" s="121">
        <f>SUM(J84:J86)</f>
        <v>100000</v>
      </c>
      <c r="K83" s="121">
        <f>SUM(K84:K86)</f>
        <v>0</v>
      </c>
      <c r="L83" s="26"/>
      <c r="M83" s="545">
        <f>SUM(M84:M86)</f>
        <v>125000</v>
      </c>
    </row>
    <row r="84" spans="1:13" ht="15.95" customHeight="1" x14ac:dyDescent="0.3">
      <c r="A84" s="418"/>
      <c r="B84" s="43" t="s">
        <v>37</v>
      </c>
      <c r="C84" s="39"/>
      <c r="D84" s="40"/>
      <c r="E84" s="96"/>
      <c r="F84" s="105"/>
      <c r="G84" s="85">
        <v>4000</v>
      </c>
      <c r="H84" s="261"/>
      <c r="I84" s="85">
        <v>4000</v>
      </c>
      <c r="J84" s="85"/>
      <c r="K84" s="85"/>
      <c r="L84" s="26"/>
      <c r="M84" s="546">
        <v>5000</v>
      </c>
    </row>
    <row r="85" spans="1:13" ht="15.95" customHeight="1" x14ac:dyDescent="0.3">
      <c r="A85" s="418"/>
      <c r="B85" s="43" t="s">
        <v>32</v>
      </c>
      <c r="C85" s="39"/>
      <c r="D85" s="40"/>
      <c r="E85" s="96"/>
      <c r="F85" s="105"/>
      <c r="G85" s="85">
        <f t="shared" ref="G85:G101" si="4">SUM(H85:K85)</f>
        <v>218000</v>
      </c>
      <c r="H85" s="261"/>
      <c r="I85" s="85">
        <v>118400</v>
      </c>
      <c r="J85" s="85">
        <v>99600</v>
      </c>
      <c r="K85" s="85"/>
      <c r="L85" s="26" t="s">
        <v>191</v>
      </c>
      <c r="M85" s="546">
        <v>118000</v>
      </c>
    </row>
    <row r="86" spans="1:13" ht="15.95" customHeight="1" x14ac:dyDescent="0.3">
      <c r="A86" s="419"/>
      <c r="B86" s="43" t="s">
        <v>26</v>
      </c>
      <c r="C86" s="39"/>
      <c r="D86" s="40"/>
      <c r="E86" s="96"/>
      <c r="F86" s="105"/>
      <c r="G86" s="85">
        <f t="shared" si="4"/>
        <v>870</v>
      </c>
      <c r="H86" s="261"/>
      <c r="I86" s="91">
        <v>470</v>
      </c>
      <c r="J86" s="85">
        <v>400</v>
      </c>
      <c r="K86" s="85"/>
      <c r="L86" s="47"/>
      <c r="M86" s="546">
        <v>2000</v>
      </c>
    </row>
    <row r="87" spans="1:13" ht="34.5" customHeight="1" x14ac:dyDescent="0.3">
      <c r="A87" s="417">
        <v>5</v>
      </c>
      <c r="B87" s="246" t="s">
        <v>157</v>
      </c>
      <c r="C87" s="119">
        <v>100203</v>
      </c>
      <c r="D87" s="36">
        <v>3132</v>
      </c>
      <c r="E87" s="324">
        <v>652324</v>
      </c>
      <c r="F87" s="70">
        <v>434970</v>
      </c>
      <c r="G87" s="121">
        <f>SUM(G88:G89)</f>
        <v>109400</v>
      </c>
      <c r="H87" s="121">
        <f>SUM(H88:H89)</f>
        <v>0</v>
      </c>
      <c r="I87" s="121">
        <f>SUM(I88:I89)</f>
        <v>109400</v>
      </c>
      <c r="J87" s="121">
        <f>SUM(J88:J89)</f>
        <v>0</v>
      </c>
      <c r="K87" s="121">
        <f>SUM(K88:K89)</f>
        <v>0</v>
      </c>
      <c r="L87" s="20"/>
      <c r="M87" s="545">
        <f>SUM(M88:M89)</f>
        <v>109400</v>
      </c>
    </row>
    <row r="88" spans="1:13" ht="15.95" customHeight="1" x14ac:dyDescent="0.3">
      <c r="A88" s="418"/>
      <c r="B88" s="189" t="s">
        <v>32</v>
      </c>
      <c r="C88" s="325"/>
      <c r="D88" s="40"/>
      <c r="E88" s="326"/>
      <c r="F88" s="85"/>
      <c r="G88" s="85">
        <f t="shared" si="4"/>
        <v>107900</v>
      </c>
      <c r="H88" s="85"/>
      <c r="I88" s="85">
        <v>107900</v>
      </c>
      <c r="J88" s="85"/>
      <c r="K88" s="105"/>
      <c r="L88" s="26" t="s">
        <v>109</v>
      </c>
      <c r="M88" s="546">
        <v>107900</v>
      </c>
    </row>
    <row r="89" spans="1:13" ht="15.95" customHeight="1" x14ac:dyDescent="0.3">
      <c r="A89" s="419"/>
      <c r="B89" s="190" t="s">
        <v>26</v>
      </c>
      <c r="C89" s="327"/>
      <c r="D89" s="97"/>
      <c r="E89" s="328"/>
      <c r="F89" s="91"/>
      <c r="G89" s="85">
        <f t="shared" si="4"/>
        <v>1500</v>
      </c>
      <c r="H89" s="91"/>
      <c r="I89" s="85">
        <v>1500</v>
      </c>
      <c r="J89" s="91"/>
      <c r="K89" s="106"/>
      <c r="L89" s="47"/>
      <c r="M89" s="546">
        <v>1500</v>
      </c>
    </row>
    <row r="90" spans="1:13" ht="25.5" customHeight="1" x14ac:dyDescent="0.3">
      <c r="A90" s="417">
        <v>6</v>
      </c>
      <c r="B90" s="139" t="s">
        <v>264</v>
      </c>
      <c r="C90" s="36">
        <v>100203</v>
      </c>
      <c r="D90" s="36">
        <v>3132</v>
      </c>
      <c r="E90" s="94"/>
      <c r="F90" s="82"/>
      <c r="G90" s="70">
        <f>SUM(G91:G93)</f>
        <v>150000</v>
      </c>
      <c r="H90" s="121">
        <f>SUM(H91:H93)</f>
        <v>0</v>
      </c>
      <c r="I90" s="121">
        <f>SUM(I91:I93)</f>
        <v>150000</v>
      </c>
      <c r="J90" s="121">
        <f>SUM(J91:J93)</f>
        <v>0</v>
      </c>
      <c r="K90" s="121">
        <f>SUM(K91:K93)</f>
        <v>0</v>
      </c>
      <c r="L90" s="20"/>
      <c r="M90" s="545">
        <f>SUM(M91:M93)</f>
        <v>150000</v>
      </c>
    </row>
    <row r="91" spans="1:13" ht="15.95" customHeight="1" x14ac:dyDescent="0.3">
      <c r="A91" s="418"/>
      <c r="B91" s="43" t="s">
        <v>37</v>
      </c>
      <c r="C91" s="40"/>
      <c r="D91" s="40"/>
      <c r="E91" s="96"/>
      <c r="F91" s="105"/>
      <c r="G91" s="85">
        <f t="shared" si="4"/>
        <v>0</v>
      </c>
      <c r="H91" s="261"/>
      <c r="I91" s="268"/>
      <c r="J91" s="85"/>
      <c r="K91" s="85"/>
      <c r="L91" s="26"/>
      <c r="M91" s="545"/>
    </row>
    <row r="92" spans="1:13" ht="15.95" customHeight="1" x14ac:dyDescent="0.3">
      <c r="A92" s="418"/>
      <c r="B92" s="189" t="s">
        <v>32</v>
      </c>
      <c r="C92" s="40"/>
      <c r="D92" s="40"/>
      <c r="E92" s="96"/>
      <c r="F92" s="105"/>
      <c r="G92" s="85">
        <f t="shared" si="4"/>
        <v>148000</v>
      </c>
      <c r="H92" s="261"/>
      <c r="I92" s="85">
        <v>148000</v>
      </c>
      <c r="J92" s="85"/>
      <c r="K92" s="85"/>
      <c r="L92" s="26" t="s">
        <v>207</v>
      </c>
      <c r="M92" s="546">
        <v>148000</v>
      </c>
    </row>
    <row r="93" spans="1:13" ht="15.95" customHeight="1" x14ac:dyDescent="0.3">
      <c r="A93" s="419"/>
      <c r="B93" s="190" t="s">
        <v>26</v>
      </c>
      <c r="C93" s="482"/>
      <c r="D93" s="482"/>
      <c r="E93" s="483"/>
      <c r="F93" s="484"/>
      <c r="G93" s="91">
        <f t="shared" si="4"/>
        <v>2000</v>
      </c>
      <c r="H93" s="485"/>
      <c r="I93" s="104">
        <v>2000</v>
      </c>
      <c r="J93" s="104"/>
      <c r="K93" s="91"/>
      <c r="L93" s="47"/>
      <c r="M93" s="536">
        <v>2000</v>
      </c>
    </row>
    <row r="94" spans="1:13" ht="40.5" customHeight="1" x14ac:dyDescent="0.3">
      <c r="A94" s="417">
        <v>7</v>
      </c>
      <c r="B94" s="139" t="s">
        <v>265</v>
      </c>
      <c r="C94" s="36">
        <v>100203</v>
      </c>
      <c r="D94" s="36">
        <v>3132</v>
      </c>
      <c r="E94" s="94"/>
      <c r="F94" s="70"/>
      <c r="G94" s="121">
        <f>SUM(G95:G97)</f>
        <v>525000</v>
      </c>
      <c r="H94" s="121">
        <f>SUM(H95:H97)</f>
        <v>0</v>
      </c>
      <c r="I94" s="121">
        <f>SUM(I95:I97)</f>
        <v>525000</v>
      </c>
      <c r="J94" s="121">
        <f>SUM(J95:J97)</f>
        <v>0</v>
      </c>
      <c r="K94" s="121">
        <f>SUM(K95:K97)</f>
        <v>0</v>
      </c>
      <c r="L94" s="20"/>
      <c r="M94" s="545">
        <f>SUM(M95:M97)</f>
        <v>525000</v>
      </c>
    </row>
    <row r="95" spans="1:13" ht="15.95" customHeight="1" x14ac:dyDescent="0.3">
      <c r="A95" s="418"/>
      <c r="B95" s="43" t="s">
        <v>37</v>
      </c>
      <c r="C95" s="40"/>
      <c r="D95" s="40"/>
      <c r="E95" s="96"/>
      <c r="F95" s="85"/>
      <c r="G95" s="85">
        <f t="shared" si="4"/>
        <v>3000</v>
      </c>
      <c r="H95" s="85"/>
      <c r="I95" s="85">
        <v>3000</v>
      </c>
      <c r="J95" s="85"/>
      <c r="K95" s="85"/>
      <c r="L95" s="26"/>
      <c r="M95" s="546">
        <v>3000</v>
      </c>
    </row>
    <row r="96" spans="1:13" ht="15.95" customHeight="1" x14ac:dyDescent="0.3">
      <c r="A96" s="418"/>
      <c r="B96" s="43" t="s">
        <v>32</v>
      </c>
      <c r="C96" s="40"/>
      <c r="D96" s="40"/>
      <c r="E96" s="96"/>
      <c r="F96" s="85"/>
      <c r="G96" s="85">
        <f t="shared" si="4"/>
        <v>514000</v>
      </c>
      <c r="H96" s="268"/>
      <c r="I96" s="85">
        <v>514000</v>
      </c>
      <c r="J96" s="85"/>
      <c r="K96" s="85"/>
      <c r="L96" s="26" t="s">
        <v>203</v>
      </c>
      <c r="M96" s="546">
        <v>514000</v>
      </c>
    </row>
    <row r="97" spans="1:23" ht="15.95" customHeight="1" x14ac:dyDescent="0.3">
      <c r="A97" s="419"/>
      <c r="B97" s="46" t="s">
        <v>26</v>
      </c>
      <c r="C97" s="97"/>
      <c r="D97" s="97"/>
      <c r="E97" s="98"/>
      <c r="F97" s="91"/>
      <c r="G97" s="91">
        <f t="shared" si="4"/>
        <v>8000</v>
      </c>
      <c r="H97" s="270"/>
      <c r="I97" s="91">
        <v>8000</v>
      </c>
      <c r="J97" s="91"/>
      <c r="K97" s="91"/>
      <c r="L97" s="47"/>
      <c r="M97" s="546">
        <v>8000</v>
      </c>
      <c r="N97" s="170">
        <v>200</v>
      </c>
    </row>
    <row r="98" spans="1:23" ht="31.5" x14ac:dyDescent="0.3">
      <c r="A98" s="417">
        <v>8</v>
      </c>
      <c r="B98" s="139" t="s">
        <v>156</v>
      </c>
      <c r="C98" s="36">
        <v>100302</v>
      </c>
      <c r="D98" s="36">
        <v>3132</v>
      </c>
      <c r="E98" s="94" t="s">
        <v>184</v>
      </c>
      <c r="F98" s="70"/>
      <c r="G98" s="121">
        <f>SUM(G99:G101)</f>
        <v>185000</v>
      </c>
      <c r="H98" s="121">
        <f>SUM(H99:H101)</f>
        <v>0</v>
      </c>
      <c r="I98" s="121">
        <f>SUM(I99:I101)</f>
        <v>185000</v>
      </c>
      <c r="J98" s="121">
        <f>SUM(J99:J101)</f>
        <v>0</v>
      </c>
      <c r="K98" s="121">
        <f>SUM(K99:K101)</f>
        <v>0</v>
      </c>
      <c r="L98" s="20"/>
      <c r="M98" s="545">
        <f>SUM(M99:M101)</f>
        <v>185000</v>
      </c>
    </row>
    <row r="99" spans="1:23" ht="15.95" customHeight="1" x14ac:dyDescent="0.3">
      <c r="A99" s="418"/>
      <c r="B99" s="43" t="s">
        <v>37</v>
      </c>
      <c r="C99" s="40"/>
      <c r="D99" s="40"/>
      <c r="E99" s="96"/>
      <c r="F99" s="85"/>
      <c r="G99" s="85">
        <f t="shared" si="4"/>
        <v>20000</v>
      </c>
      <c r="H99" s="85"/>
      <c r="I99" s="85">
        <v>20000</v>
      </c>
      <c r="J99" s="85"/>
      <c r="K99" s="85"/>
      <c r="L99" s="26"/>
      <c r="M99" s="546">
        <v>20000</v>
      </c>
    </row>
    <row r="100" spans="1:23" ht="15.95" customHeight="1" x14ac:dyDescent="0.3">
      <c r="A100" s="418"/>
      <c r="B100" s="43" t="s">
        <v>32</v>
      </c>
      <c r="C100" s="40"/>
      <c r="D100" s="40"/>
      <c r="E100" s="96"/>
      <c r="F100" s="85"/>
      <c r="G100" s="85">
        <f t="shared" si="4"/>
        <v>162000</v>
      </c>
      <c r="H100" s="85"/>
      <c r="I100" s="85">
        <v>162000</v>
      </c>
      <c r="J100" s="85"/>
      <c r="K100" s="85"/>
      <c r="L100" s="26" t="s">
        <v>49</v>
      </c>
      <c r="M100" s="546">
        <v>162000</v>
      </c>
    </row>
    <row r="101" spans="1:23" ht="15.95" customHeight="1" x14ac:dyDescent="0.3">
      <c r="A101" s="418"/>
      <c r="B101" s="46" t="s">
        <v>26</v>
      </c>
      <c r="C101" s="97"/>
      <c r="D101" s="97"/>
      <c r="E101" s="98"/>
      <c r="F101" s="91"/>
      <c r="G101" s="85">
        <f t="shared" si="4"/>
        <v>3000</v>
      </c>
      <c r="H101" s="91"/>
      <c r="I101" s="91">
        <v>3000</v>
      </c>
      <c r="J101" s="91"/>
      <c r="K101" s="91"/>
      <c r="L101" s="47"/>
      <c r="M101" s="546">
        <v>3000</v>
      </c>
    </row>
    <row r="102" spans="1:23" s="21" customFormat="1" ht="59.25" customHeight="1" x14ac:dyDescent="0.2">
      <c r="A102" s="417">
        <v>9</v>
      </c>
      <c r="B102" s="487" t="s">
        <v>240</v>
      </c>
      <c r="C102" s="36">
        <v>100302</v>
      </c>
      <c r="D102" s="36">
        <v>3132</v>
      </c>
      <c r="E102" s="94">
        <v>4004480</v>
      </c>
      <c r="F102" s="70"/>
      <c r="G102" s="121">
        <f>SUM(H102:K102)</f>
        <v>400448</v>
      </c>
      <c r="H102" s="95"/>
      <c r="I102" s="70"/>
      <c r="J102" s="70">
        <v>400448</v>
      </c>
      <c r="K102" s="82"/>
      <c r="L102" s="26" t="s">
        <v>25</v>
      </c>
      <c r="M102" s="546">
        <v>400448</v>
      </c>
      <c r="N102" s="554"/>
      <c r="O102" s="555"/>
      <c r="P102" s="555"/>
      <c r="Q102" s="555"/>
      <c r="R102" s="555"/>
      <c r="S102" s="555"/>
      <c r="T102" s="555"/>
      <c r="U102" s="555"/>
      <c r="V102" s="555"/>
      <c r="W102" s="555"/>
    </row>
    <row r="103" spans="1:23" s="415" customFormat="1" ht="47.25" customHeight="1" x14ac:dyDescent="0.2">
      <c r="A103" s="60">
        <v>10</v>
      </c>
      <c r="B103" s="488" t="s">
        <v>317</v>
      </c>
      <c r="C103" s="111">
        <v>10302</v>
      </c>
      <c r="D103" s="111">
        <v>3132</v>
      </c>
      <c r="E103" s="333"/>
      <c r="F103" s="74"/>
      <c r="G103" s="144">
        <f>SUM(H103:K103)</f>
        <v>430000</v>
      </c>
      <c r="H103" s="263"/>
      <c r="I103" s="74">
        <v>430000</v>
      </c>
      <c r="J103" s="74"/>
      <c r="K103" s="74"/>
      <c r="L103" s="12" t="s">
        <v>25</v>
      </c>
      <c r="M103" s="553">
        <v>430000</v>
      </c>
      <c r="N103" s="556"/>
      <c r="O103" s="556"/>
      <c r="P103" s="556"/>
      <c r="Q103" s="556"/>
      <c r="R103" s="556"/>
      <c r="S103" s="556"/>
      <c r="T103" s="556"/>
      <c r="U103" s="556"/>
      <c r="V103" s="556"/>
      <c r="W103" s="556"/>
    </row>
    <row r="104" spans="1:23" ht="47.25" x14ac:dyDescent="0.3">
      <c r="A104" s="417">
        <v>11</v>
      </c>
      <c r="B104" s="329" t="s">
        <v>62</v>
      </c>
      <c r="C104" s="15" t="s">
        <v>22</v>
      </c>
      <c r="D104" s="417">
        <v>3122</v>
      </c>
      <c r="E104" s="70">
        <v>422750</v>
      </c>
      <c r="F104" s="70">
        <v>30639.43</v>
      </c>
      <c r="G104" s="121">
        <f>SUM(G105:G106)</f>
        <v>191552</v>
      </c>
      <c r="H104" s="121">
        <f>SUM(H105:H106)</f>
        <v>0</v>
      </c>
      <c r="I104" s="121">
        <f>SUM(I105:I106)</f>
        <v>191552</v>
      </c>
      <c r="J104" s="121">
        <f>SUM(J105:J106)</f>
        <v>0</v>
      </c>
      <c r="K104" s="121">
        <f>SUM(K105:K106)</f>
        <v>0</v>
      </c>
      <c r="L104" s="20"/>
      <c r="M104" s="545">
        <f>SUM(M105:M106)</f>
        <v>191552</v>
      </c>
    </row>
    <row r="105" spans="1:23" ht="15.95" customHeight="1" x14ac:dyDescent="0.3">
      <c r="A105" s="418"/>
      <c r="B105" s="330" t="s">
        <v>24</v>
      </c>
      <c r="C105" s="100"/>
      <c r="D105" s="418"/>
      <c r="E105" s="85"/>
      <c r="F105" s="85"/>
      <c r="G105" s="85">
        <f>SUM(H105:K105)</f>
        <v>187552</v>
      </c>
      <c r="H105" s="85"/>
      <c r="I105" s="105">
        <v>187552</v>
      </c>
      <c r="J105" s="85"/>
      <c r="K105" s="85"/>
      <c r="L105" s="26" t="s">
        <v>25</v>
      </c>
      <c r="M105" s="546">
        <v>187552</v>
      </c>
    </row>
    <row r="106" spans="1:23" ht="15.95" customHeight="1" x14ac:dyDescent="0.3">
      <c r="A106" s="419"/>
      <c r="B106" s="331" t="s">
        <v>26</v>
      </c>
      <c r="C106" s="101"/>
      <c r="D106" s="419"/>
      <c r="E106" s="91"/>
      <c r="F106" s="91"/>
      <c r="G106" s="91">
        <f>SUM(H106:K106)</f>
        <v>4000</v>
      </c>
      <c r="H106" s="91"/>
      <c r="I106" s="106">
        <v>4000</v>
      </c>
      <c r="J106" s="91"/>
      <c r="K106" s="91"/>
      <c r="L106" s="47"/>
      <c r="M106" s="546">
        <v>4000</v>
      </c>
    </row>
    <row r="107" spans="1:23" ht="28.5" customHeight="1" x14ac:dyDescent="0.3">
      <c r="A107" s="60">
        <v>12</v>
      </c>
      <c r="B107" s="332" t="s">
        <v>162</v>
      </c>
      <c r="C107" s="62" t="s">
        <v>22</v>
      </c>
      <c r="D107" s="60">
        <v>3122</v>
      </c>
      <c r="E107" s="333">
        <v>215989</v>
      </c>
      <c r="F107" s="74">
        <v>183236</v>
      </c>
      <c r="G107" s="144">
        <f>SUM(H107:K107)</f>
        <v>26195</v>
      </c>
      <c r="H107" s="74"/>
      <c r="I107" s="144">
        <v>26195</v>
      </c>
      <c r="J107" s="74"/>
      <c r="K107" s="74"/>
      <c r="L107" s="12" t="s">
        <v>109</v>
      </c>
      <c r="M107" s="545">
        <v>26195</v>
      </c>
    </row>
    <row r="108" spans="1:23" ht="34.5" customHeight="1" x14ac:dyDescent="0.3">
      <c r="A108" s="417">
        <v>13</v>
      </c>
      <c r="B108" s="67" t="s">
        <v>158</v>
      </c>
      <c r="C108" s="15" t="s">
        <v>22</v>
      </c>
      <c r="D108" s="33">
        <v>3122</v>
      </c>
      <c r="E108" s="94">
        <v>5153000</v>
      </c>
      <c r="F108" s="70">
        <v>1086600</v>
      </c>
      <c r="G108" s="121">
        <v>100000</v>
      </c>
      <c r="H108" s="121">
        <f>SUM(H109:H110)</f>
        <v>0</v>
      </c>
      <c r="I108" s="121">
        <f>SUM(I109:I110)</f>
        <v>100000</v>
      </c>
      <c r="J108" s="121">
        <f>SUM(J109:J110)</f>
        <v>0</v>
      </c>
      <c r="K108" s="121">
        <f>SUM(K109:K110)</f>
        <v>0</v>
      </c>
      <c r="L108" s="20"/>
      <c r="M108" s="545">
        <f>SUM(M109:M110)</f>
        <v>500000</v>
      </c>
      <c r="N108" s="170">
        <v>400</v>
      </c>
    </row>
    <row r="109" spans="1:23" ht="15.95" customHeight="1" x14ac:dyDescent="0.3">
      <c r="A109" s="418"/>
      <c r="B109" s="249" t="s">
        <v>24</v>
      </c>
      <c r="C109" s="100"/>
      <c r="D109" s="37"/>
      <c r="E109" s="96"/>
      <c r="F109" s="85"/>
      <c r="G109" s="85">
        <f t="shared" ref="G109:G126" si="5">SUM(H109:K109)</f>
        <v>92000</v>
      </c>
      <c r="H109" s="85"/>
      <c r="I109" s="85">
        <v>92000</v>
      </c>
      <c r="J109" s="85"/>
      <c r="K109" s="85"/>
      <c r="L109" s="26" t="s">
        <v>175</v>
      </c>
      <c r="M109" s="546">
        <v>492000</v>
      </c>
    </row>
    <row r="110" spans="1:23" ht="15.95" customHeight="1" x14ac:dyDescent="0.3">
      <c r="A110" s="419"/>
      <c r="B110" s="134" t="s">
        <v>26</v>
      </c>
      <c r="C110" s="101"/>
      <c r="D110" s="267"/>
      <c r="E110" s="98"/>
      <c r="F110" s="91"/>
      <c r="G110" s="85">
        <v>8000</v>
      </c>
      <c r="H110" s="91"/>
      <c r="I110" s="91">
        <v>8000</v>
      </c>
      <c r="J110" s="91"/>
      <c r="K110" s="91"/>
      <c r="L110" s="47"/>
      <c r="M110" s="546">
        <v>8000</v>
      </c>
    </row>
    <row r="111" spans="1:23" ht="47.25" x14ac:dyDescent="0.3">
      <c r="A111" s="418">
        <v>14</v>
      </c>
      <c r="B111" s="67" t="s">
        <v>54</v>
      </c>
      <c r="C111" s="15" t="s">
        <v>22</v>
      </c>
      <c r="D111" s="417">
        <v>3122</v>
      </c>
      <c r="E111" s="70">
        <v>3518243</v>
      </c>
      <c r="F111" s="70">
        <v>1128647</v>
      </c>
      <c r="G111" s="121">
        <f>SUM(G112:G113)</f>
        <v>561181</v>
      </c>
      <c r="H111" s="121">
        <f>SUM(H112:H113)</f>
        <v>0</v>
      </c>
      <c r="I111" s="121">
        <f>SUM(I112:I113)</f>
        <v>561181</v>
      </c>
      <c r="J111" s="121">
        <f>SUM(J112:J113)</f>
        <v>0</v>
      </c>
      <c r="K111" s="121">
        <f>SUM(K112:K113)</f>
        <v>0</v>
      </c>
      <c r="L111" s="26"/>
      <c r="M111" s="545">
        <f>SUM(M112:M113)</f>
        <v>561181</v>
      </c>
    </row>
    <row r="112" spans="1:23" ht="15.95" customHeight="1" x14ac:dyDescent="0.3">
      <c r="A112" s="418"/>
      <c r="B112" s="249" t="s">
        <v>24</v>
      </c>
      <c r="C112" s="100"/>
      <c r="D112" s="418"/>
      <c r="E112" s="85"/>
      <c r="F112" s="85"/>
      <c r="G112" s="85">
        <f t="shared" si="5"/>
        <v>539681</v>
      </c>
      <c r="H112" s="85"/>
      <c r="I112" s="105">
        <v>539681</v>
      </c>
      <c r="J112" s="85"/>
      <c r="K112" s="85"/>
      <c r="L112" s="26" t="s">
        <v>56</v>
      </c>
      <c r="M112" s="546">
        <v>539681</v>
      </c>
    </row>
    <row r="113" spans="1:13" ht="15.95" customHeight="1" x14ac:dyDescent="0.3">
      <c r="A113" s="418"/>
      <c r="B113" s="134" t="s">
        <v>26</v>
      </c>
      <c r="C113" s="101"/>
      <c r="D113" s="419"/>
      <c r="E113" s="85"/>
      <c r="F113" s="85"/>
      <c r="G113" s="85">
        <f t="shared" si="5"/>
        <v>21500</v>
      </c>
      <c r="H113" s="85"/>
      <c r="I113" s="105">
        <v>21500</v>
      </c>
      <c r="J113" s="85"/>
      <c r="K113" s="85"/>
      <c r="L113" s="47"/>
      <c r="M113" s="546">
        <v>21500</v>
      </c>
    </row>
    <row r="114" spans="1:13" ht="64.5" customHeight="1" x14ac:dyDescent="0.3">
      <c r="A114" s="417">
        <v>15</v>
      </c>
      <c r="B114" s="43" t="s">
        <v>163</v>
      </c>
      <c r="C114" s="15" t="s">
        <v>22</v>
      </c>
      <c r="D114" s="33">
        <v>3142</v>
      </c>
      <c r="E114" s="70">
        <v>282532</v>
      </c>
      <c r="F114" s="70">
        <v>178801.2</v>
      </c>
      <c r="G114" s="121">
        <f>SUM(G115:G116)</f>
        <v>98000</v>
      </c>
      <c r="H114" s="121">
        <f>SUM(H115:H116)</f>
        <v>0</v>
      </c>
      <c r="I114" s="121">
        <f>SUM(I115:I116)</f>
        <v>98000</v>
      </c>
      <c r="J114" s="121">
        <f>SUM(J115:J116)</f>
        <v>0</v>
      </c>
      <c r="K114" s="121">
        <f>SUM(K115:K116)</f>
        <v>0</v>
      </c>
      <c r="L114" s="20"/>
      <c r="M114" s="545">
        <f>SUM(M115:M116)</f>
        <v>98000</v>
      </c>
    </row>
    <row r="115" spans="1:13" ht="15.95" customHeight="1" x14ac:dyDescent="0.3">
      <c r="A115" s="418"/>
      <c r="B115" s="43" t="s">
        <v>66</v>
      </c>
      <c r="C115" s="40"/>
      <c r="D115" s="325"/>
      <c r="E115" s="96"/>
      <c r="F115" s="85"/>
      <c r="G115" s="85">
        <f t="shared" si="5"/>
        <v>96500</v>
      </c>
      <c r="H115" s="322"/>
      <c r="I115" s="85">
        <v>96500</v>
      </c>
      <c r="J115" s="85"/>
      <c r="K115" s="85"/>
      <c r="L115" s="26" t="s">
        <v>114</v>
      </c>
      <c r="M115" s="546">
        <v>96500</v>
      </c>
    </row>
    <row r="116" spans="1:13" ht="15.95" customHeight="1" x14ac:dyDescent="0.3">
      <c r="A116" s="419"/>
      <c r="B116" s="46" t="s">
        <v>26</v>
      </c>
      <c r="C116" s="40"/>
      <c r="D116" s="325"/>
      <c r="E116" s="98"/>
      <c r="F116" s="91"/>
      <c r="G116" s="85">
        <f t="shared" si="5"/>
        <v>1500</v>
      </c>
      <c r="H116" s="323"/>
      <c r="I116" s="91">
        <v>1500</v>
      </c>
      <c r="J116" s="91"/>
      <c r="K116" s="91"/>
      <c r="L116" s="47"/>
      <c r="M116" s="546">
        <v>1500</v>
      </c>
    </row>
    <row r="117" spans="1:13" ht="48" customHeight="1" x14ac:dyDescent="0.3">
      <c r="A117" s="417">
        <v>16</v>
      </c>
      <c r="B117" s="139" t="s">
        <v>161</v>
      </c>
      <c r="C117" s="15" t="s">
        <v>22</v>
      </c>
      <c r="D117" s="417">
        <v>3142</v>
      </c>
      <c r="E117" s="94">
        <v>331356</v>
      </c>
      <c r="F117" s="70">
        <v>218816.4</v>
      </c>
      <c r="G117" s="121">
        <f>SUM(G118:G120)</f>
        <v>105000</v>
      </c>
      <c r="H117" s="121">
        <f>SUM(H118:H120)</f>
        <v>0</v>
      </c>
      <c r="I117" s="121">
        <f>SUM(I118:I120)</f>
        <v>105000</v>
      </c>
      <c r="J117" s="121">
        <f>SUM(J118:J120)</f>
        <v>0</v>
      </c>
      <c r="K117" s="121">
        <f>SUM(K118:K120)</f>
        <v>0</v>
      </c>
      <c r="L117" s="20"/>
      <c r="M117" s="545">
        <f>SUM(M118:M120)</f>
        <v>105000</v>
      </c>
    </row>
    <row r="118" spans="1:13" ht="15.95" customHeight="1" x14ac:dyDescent="0.3">
      <c r="A118" s="418"/>
      <c r="B118" s="43" t="s">
        <v>37</v>
      </c>
      <c r="C118" s="100"/>
      <c r="D118" s="418"/>
      <c r="E118" s="96"/>
      <c r="F118" s="85"/>
      <c r="G118" s="85">
        <f t="shared" si="5"/>
        <v>0</v>
      </c>
      <c r="H118" s="85"/>
      <c r="I118" s="268"/>
      <c r="J118" s="85"/>
      <c r="K118" s="85"/>
      <c r="L118" s="26"/>
      <c r="M118" s="545"/>
    </row>
    <row r="119" spans="1:13" ht="15.95" customHeight="1" x14ac:dyDescent="0.3">
      <c r="A119" s="418"/>
      <c r="B119" s="43" t="s">
        <v>66</v>
      </c>
      <c r="C119" s="40"/>
      <c r="D119" s="40"/>
      <c r="E119" s="96"/>
      <c r="F119" s="85"/>
      <c r="G119" s="85">
        <f t="shared" si="5"/>
        <v>103400</v>
      </c>
      <c r="H119" s="85"/>
      <c r="I119" s="85">
        <v>103400</v>
      </c>
      <c r="J119" s="85"/>
      <c r="K119" s="85"/>
      <c r="L119" s="26" t="s">
        <v>114</v>
      </c>
      <c r="M119" s="546">
        <v>103400</v>
      </c>
    </row>
    <row r="120" spans="1:13" ht="15.95" customHeight="1" x14ac:dyDescent="0.3">
      <c r="A120" s="419"/>
      <c r="B120" s="46" t="s">
        <v>26</v>
      </c>
      <c r="C120" s="97"/>
      <c r="D120" s="97"/>
      <c r="E120" s="98"/>
      <c r="F120" s="91"/>
      <c r="G120" s="85">
        <f t="shared" si="5"/>
        <v>1600</v>
      </c>
      <c r="H120" s="91"/>
      <c r="I120" s="91">
        <v>1600</v>
      </c>
      <c r="J120" s="91"/>
      <c r="K120" s="91"/>
      <c r="L120" s="47"/>
      <c r="M120" s="546">
        <v>1600</v>
      </c>
    </row>
    <row r="121" spans="1:13" ht="48" customHeight="1" x14ac:dyDescent="0.3">
      <c r="A121" s="69">
        <v>17</v>
      </c>
      <c r="B121" s="139" t="s">
        <v>164</v>
      </c>
      <c r="C121" s="15" t="s">
        <v>22</v>
      </c>
      <c r="D121" s="417">
        <v>3142</v>
      </c>
      <c r="E121" s="94">
        <v>5576159</v>
      </c>
      <c r="F121" s="70">
        <v>3993334</v>
      </c>
      <c r="G121" s="121">
        <f>SUM(G122:G123)</f>
        <v>1435160</v>
      </c>
      <c r="H121" s="121">
        <f>SUM(H122:H123)</f>
        <v>0</v>
      </c>
      <c r="I121" s="121">
        <f>SUM(I122:I123)</f>
        <v>800160</v>
      </c>
      <c r="J121" s="121">
        <f>SUM(J122:J123)</f>
        <v>635000</v>
      </c>
      <c r="K121" s="121">
        <f>SUM(K122:K123)</f>
        <v>0</v>
      </c>
      <c r="L121" s="20"/>
      <c r="M121" s="545">
        <v>1435160</v>
      </c>
    </row>
    <row r="122" spans="1:13" ht="15.95" customHeight="1" x14ac:dyDescent="0.3">
      <c r="A122" s="84"/>
      <c r="B122" s="43" t="s">
        <v>66</v>
      </c>
      <c r="C122" s="40"/>
      <c r="D122" s="40"/>
      <c r="E122" s="96"/>
      <c r="F122" s="85"/>
      <c r="G122" s="85">
        <f t="shared" si="5"/>
        <v>1422160</v>
      </c>
      <c r="H122" s="85"/>
      <c r="I122" s="85">
        <v>787160</v>
      </c>
      <c r="J122" s="85">
        <v>635000</v>
      </c>
      <c r="K122" s="85"/>
      <c r="L122" s="26" t="s">
        <v>193</v>
      </c>
      <c r="M122" s="546">
        <v>1422160</v>
      </c>
    </row>
    <row r="123" spans="1:13" ht="15.95" customHeight="1" x14ac:dyDescent="0.3">
      <c r="A123" s="90"/>
      <c r="B123" s="46" t="s">
        <v>26</v>
      </c>
      <c r="C123" s="97"/>
      <c r="D123" s="97"/>
      <c r="E123" s="98"/>
      <c r="F123" s="91"/>
      <c r="G123" s="91">
        <f t="shared" si="5"/>
        <v>13000</v>
      </c>
      <c r="H123" s="91"/>
      <c r="I123" s="91">
        <v>13000</v>
      </c>
      <c r="J123" s="91"/>
      <c r="K123" s="91"/>
      <c r="L123" s="47"/>
      <c r="M123" s="546">
        <v>13000</v>
      </c>
    </row>
    <row r="124" spans="1:13" ht="38.25" customHeight="1" x14ac:dyDescent="0.3">
      <c r="A124" s="69">
        <v>18</v>
      </c>
      <c r="B124" s="139" t="s">
        <v>160</v>
      </c>
      <c r="C124" s="15" t="s">
        <v>22</v>
      </c>
      <c r="D124" s="417">
        <v>3142</v>
      </c>
      <c r="E124" s="96">
        <v>4539922</v>
      </c>
      <c r="F124" s="85">
        <v>3303648</v>
      </c>
      <c r="G124" s="121">
        <f>SUM(G125:G126)</f>
        <v>300000</v>
      </c>
      <c r="H124" s="121">
        <f>SUM(H125:H126)</f>
        <v>0</v>
      </c>
      <c r="I124" s="121">
        <f>SUM(I125:I126)</f>
        <v>300000</v>
      </c>
      <c r="J124" s="121">
        <f>SUM(J125:J126)</f>
        <v>0</v>
      </c>
      <c r="K124" s="121">
        <f>SUM(K125:K126)</f>
        <v>0</v>
      </c>
      <c r="L124" s="26"/>
      <c r="M124" s="545">
        <f>SUM(M125:M126)</f>
        <v>300000</v>
      </c>
    </row>
    <row r="125" spans="1:13" ht="15.95" customHeight="1" x14ac:dyDescent="0.3">
      <c r="A125" s="84"/>
      <c r="B125" s="43" t="s">
        <v>66</v>
      </c>
      <c r="C125" s="40"/>
      <c r="D125" s="40"/>
      <c r="E125" s="96"/>
      <c r="F125" s="85"/>
      <c r="G125" s="85">
        <f t="shared" si="5"/>
        <v>296000</v>
      </c>
      <c r="H125" s="85"/>
      <c r="I125" s="85">
        <v>296000</v>
      </c>
      <c r="J125" s="85"/>
      <c r="K125" s="85"/>
      <c r="L125" s="26" t="s">
        <v>114</v>
      </c>
      <c r="M125" s="546">
        <v>296000</v>
      </c>
    </row>
    <row r="126" spans="1:13" ht="15.95" customHeight="1" x14ac:dyDescent="0.3">
      <c r="A126" s="90"/>
      <c r="B126" s="46" t="s">
        <v>26</v>
      </c>
      <c r="C126" s="97"/>
      <c r="D126" s="97"/>
      <c r="E126" s="98"/>
      <c r="F126" s="91"/>
      <c r="G126" s="91">
        <f t="shared" si="5"/>
        <v>4000</v>
      </c>
      <c r="H126" s="91"/>
      <c r="I126" s="91">
        <v>4000</v>
      </c>
      <c r="J126" s="91"/>
      <c r="K126" s="91"/>
      <c r="L126" s="47"/>
      <c r="M126" s="546">
        <v>4000</v>
      </c>
    </row>
    <row r="127" spans="1:13" ht="43.5" customHeight="1" x14ac:dyDescent="0.3">
      <c r="A127" s="69">
        <v>19</v>
      </c>
      <c r="B127" s="61" t="s">
        <v>159</v>
      </c>
      <c r="C127" s="15" t="s">
        <v>22</v>
      </c>
      <c r="D127" s="417">
        <v>3142</v>
      </c>
      <c r="E127" s="94">
        <v>12919572</v>
      </c>
      <c r="F127" s="70">
        <v>12766406</v>
      </c>
      <c r="G127" s="17">
        <f>SUM(H127:K127)</f>
        <v>4037566</v>
      </c>
      <c r="H127" s="70">
        <v>0</v>
      </c>
      <c r="I127" s="70">
        <v>4037566</v>
      </c>
      <c r="J127" s="70">
        <v>0</v>
      </c>
      <c r="K127" s="70">
        <v>0</v>
      </c>
      <c r="L127" s="20" t="s">
        <v>194</v>
      </c>
      <c r="M127" s="546">
        <v>4037566</v>
      </c>
    </row>
    <row r="128" spans="1:13" ht="21.75" customHeight="1" x14ac:dyDescent="0.3">
      <c r="A128" s="225"/>
      <c r="B128" s="221" t="s">
        <v>70</v>
      </c>
      <c r="C128" s="226"/>
      <c r="D128" s="226"/>
      <c r="E128" s="227"/>
      <c r="F128" s="230"/>
      <c r="G128" s="229">
        <f>G78+G79+G83+G87+G90+G94+G98+G102+G103+G104+G107+G108+G111+G114+G117+G121+G124+G127+G77</f>
        <v>9189002</v>
      </c>
      <c r="H128" s="229">
        <f>H78+H79+H83+H87+H90+H94+H98+H102+H103+H104+H107+H108+H111+H114+H117+H121+H124+H127+H77</f>
        <v>0</v>
      </c>
      <c r="I128" s="229">
        <f>I78+I79+I83+I87+I90+I94+I98+I102+I103+I104+I107+I108+I111+I114+I117+I121+I124+I127+I77</f>
        <v>8053554</v>
      </c>
      <c r="J128" s="229">
        <f>J78+J79+J83+J87+J90+J94+J98+J102+J103+J104+J107+J108+J111+J114+J117+J121+J124+J127+J77</f>
        <v>1135448</v>
      </c>
      <c r="K128" s="229">
        <f>K78+K79+K83+K87+K90+K94+K98+K102+K103+K104+K107+K108+K111+K114+K117+K121+K124+K127+K77</f>
        <v>0</v>
      </c>
      <c r="L128" s="220"/>
      <c r="M128" s="537"/>
    </row>
    <row r="129" spans="1:23" s="317" customFormat="1" ht="15.95" customHeight="1" x14ac:dyDescent="0.25">
      <c r="A129" s="69"/>
      <c r="B129" s="139" t="s">
        <v>29</v>
      </c>
      <c r="C129" s="78"/>
      <c r="D129" s="78"/>
      <c r="E129" s="181"/>
      <c r="F129" s="88"/>
      <c r="G129" s="17">
        <f>G82+G86+G89+G93+G97+G101+G106+G110+G113+G116+G120+G123+G126</f>
        <v>73770</v>
      </c>
      <c r="H129" s="17">
        <f>H82+H86+H89+H93+H97+H101+H106+H110+H113+H116+H120+H123+H126</f>
        <v>0</v>
      </c>
      <c r="I129" s="17">
        <f>I82+I86+I89+I93+I97+I101+I106+I110+I113+I116+I120+I123+I126</f>
        <v>73370</v>
      </c>
      <c r="J129" s="17">
        <f>J82+J86+J89+J93+J97+J101+J106+J110+J113+J116+J120+J123+J126</f>
        <v>400</v>
      </c>
      <c r="K129" s="17">
        <f>K82+K86+K89+K93+K97+K101+K106+K110+K113+K116+K120+K123+K126</f>
        <v>0</v>
      </c>
      <c r="L129" s="69"/>
      <c r="M129" s="549"/>
      <c r="N129" s="550"/>
      <c r="O129" s="551"/>
      <c r="P129" s="551"/>
      <c r="Q129" s="551"/>
      <c r="R129" s="551"/>
      <c r="S129" s="551"/>
      <c r="T129" s="551"/>
      <c r="U129" s="551"/>
      <c r="V129" s="551"/>
      <c r="W129" s="551"/>
    </row>
    <row r="130" spans="1:23" ht="21.95" customHeight="1" x14ac:dyDescent="0.3">
      <c r="A130" s="641" t="s">
        <v>71</v>
      </c>
      <c r="B130" s="642"/>
      <c r="C130" s="642"/>
      <c r="D130" s="642"/>
      <c r="E130" s="642"/>
      <c r="F130" s="642"/>
      <c r="G130" s="642"/>
      <c r="H130" s="642"/>
      <c r="I130" s="642"/>
      <c r="J130" s="642"/>
      <c r="K130" s="642"/>
      <c r="L130" s="643"/>
      <c r="M130" s="201"/>
    </row>
    <row r="131" spans="1:23" ht="47.25" x14ac:dyDescent="0.3">
      <c r="A131" s="417">
        <v>1</v>
      </c>
      <c r="B131" s="140" t="s">
        <v>169</v>
      </c>
      <c r="C131" s="15" t="s">
        <v>35</v>
      </c>
      <c r="D131" s="417">
        <v>3122</v>
      </c>
      <c r="E131" s="94">
        <v>995796</v>
      </c>
      <c r="F131" s="70">
        <v>386209</v>
      </c>
      <c r="G131" s="121">
        <f>SUM(G132:G133)</f>
        <v>560102</v>
      </c>
      <c r="H131" s="121">
        <f>SUM(H132:H133)</f>
        <v>0</v>
      </c>
      <c r="I131" s="121">
        <f>SUM(I132:I133)</f>
        <v>560102</v>
      </c>
      <c r="J131" s="121">
        <f>SUM(J132:J133)</f>
        <v>0</v>
      </c>
      <c r="K131" s="121">
        <f>SUM(K132:K133)</f>
        <v>0</v>
      </c>
      <c r="L131" s="20"/>
      <c r="M131" s="545">
        <f>SUM(M132:M133)</f>
        <v>560102</v>
      </c>
    </row>
    <row r="132" spans="1:23" ht="15.95" customHeight="1" x14ac:dyDescent="0.3">
      <c r="A132" s="65"/>
      <c r="B132" s="249" t="s">
        <v>24</v>
      </c>
      <c r="C132" s="40"/>
      <c r="D132" s="40"/>
      <c r="E132" s="96"/>
      <c r="F132" s="85"/>
      <c r="G132" s="85">
        <f t="shared" ref="G132:G174" si="6">SUM(H132:K132)</f>
        <v>552102</v>
      </c>
      <c r="H132" s="85"/>
      <c r="I132" s="85">
        <v>552102</v>
      </c>
      <c r="J132" s="85"/>
      <c r="K132" s="85"/>
      <c r="L132" s="26" t="s">
        <v>175</v>
      </c>
      <c r="M132" s="546">
        <v>552102</v>
      </c>
    </row>
    <row r="133" spans="1:23" ht="15.95" customHeight="1" x14ac:dyDescent="0.3">
      <c r="A133" s="65"/>
      <c r="B133" s="38" t="s">
        <v>26</v>
      </c>
      <c r="C133" s="40"/>
      <c r="D133" s="40"/>
      <c r="E133" s="96"/>
      <c r="F133" s="85"/>
      <c r="G133" s="432">
        <v>8000</v>
      </c>
      <c r="H133" s="85"/>
      <c r="I133" s="430">
        <v>8000</v>
      </c>
      <c r="J133" s="85"/>
      <c r="K133" s="85"/>
      <c r="L133" s="26" t="s">
        <v>27</v>
      </c>
      <c r="M133" s="546">
        <v>8000</v>
      </c>
    </row>
    <row r="134" spans="1:23" ht="34.5" customHeight="1" x14ac:dyDescent="0.3">
      <c r="A134" s="417">
        <v>2</v>
      </c>
      <c r="B134" s="188" t="s">
        <v>170</v>
      </c>
      <c r="C134" s="15" t="s">
        <v>35</v>
      </c>
      <c r="D134" s="417">
        <v>3132</v>
      </c>
      <c r="E134" s="94">
        <v>1016000</v>
      </c>
      <c r="F134" s="70"/>
      <c r="G134" s="121">
        <f>SUM(G135:G136)</f>
        <v>1016000</v>
      </c>
      <c r="H134" s="121">
        <f>SUM(H135:H136)</f>
        <v>0</v>
      </c>
      <c r="I134" s="121">
        <f>SUM(I135:I136)</f>
        <v>1016000</v>
      </c>
      <c r="J134" s="121">
        <f>SUM(J135:J136)</f>
        <v>0</v>
      </c>
      <c r="K134" s="121">
        <f>SUM(K135:K136)</f>
        <v>0</v>
      </c>
      <c r="L134" s="20"/>
      <c r="M134" s="545">
        <f>SUM(M135:M136)</f>
        <v>1016000</v>
      </c>
    </row>
    <row r="135" spans="1:23" ht="15.95" customHeight="1" x14ac:dyDescent="0.3">
      <c r="A135" s="418"/>
      <c r="B135" s="189" t="s">
        <v>32</v>
      </c>
      <c r="C135" s="40"/>
      <c r="D135" s="40"/>
      <c r="E135" s="96"/>
      <c r="F135" s="85"/>
      <c r="G135" s="85">
        <f t="shared" si="6"/>
        <v>999962</v>
      </c>
      <c r="H135" s="85"/>
      <c r="I135" s="85">
        <v>999962</v>
      </c>
      <c r="J135" s="85"/>
      <c r="K135" s="85"/>
      <c r="L135" s="429" t="s">
        <v>279</v>
      </c>
      <c r="M135" s="546">
        <v>999962</v>
      </c>
    </row>
    <row r="136" spans="1:23" ht="15.95" customHeight="1" x14ac:dyDescent="0.3">
      <c r="A136" s="419"/>
      <c r="B136" s="190" t="s">
        <v>26</v>
      </c>
      <c r="C136" s="97"/>
      <c r="D136" s="97"/>
      <c r="E136" s="98"/>
      <c r="F136" s="91"/>
      <c r="G136" s="91">
        <f t="shared" si="6"/>
        <v>16038</v>
      </c>
      <c r="H136" s="91"/>
      <c r="I136" s="91">
        <v>16038</v>
      </c>
      <c r="J136" s="91"/>
      <c r="K136" s="91"/>
      <c r="L136" s="47"/>
      <c r="M136" s="546">
        <v>16038</v>
      </c>
    </row>
    <row r="137" spans="1:23" ht="31.5" x14ac:dyDescent="0.3">
      <c r="A137" s="37">
        <v>3</v>
      </c>
      <c r="B137" s="185" t="s">
        <v>171</v>
      </c>
      <c r="C137" s="15" t="s">
        <v>35</v>
      </c>
      <c r="D137" s="417">
        <v>3132</v>
      </c>
      <c r="E137" s="96">
        <v>1602000</v>
      </c>
      <c r="F137" s="85"/>
      <c r="G137" s="121">
        <f>SUM(G138:G140)</f>
        <v>1700000</v>
      </c>
      <c r="H137" s="121">
        <f>SUM(H138:H140)</f>
        <v>0</v>
      </c>
      <c r="I137" s="121">
        <f>SUM(I138:I140)</f>
        <v>1700000</v>
      </c>
      <c r="J137" s="121">
        <f>SUM(J138:J140)</f>
        <v>0</v>
      </c>
      <c r="K137" s="121">
        <f>SUM(K138:K140)</f>
        <v>0</v>
      </c>
      <c r="L137" s="26"/>
      <c r="M137" s="545">
        <f>SUM(M138:M140)</f>
        <v>1700000</v>
      </c>
    </row>
    <row r="138" spans="1:23" ht="15.95" customHeight="1" x14ac:dyDescent="0.3">
      <c r="A138" s="37"/>
      <c r="B138" s="43" t="s">
        <v>37</v>
      </c>
      <c r="C138" s="39"/>
      <c r="D138" s="40"/>
      <c r="E138" s="96"/>
      <c r="F138" s="85"/>
      <c r="G138" s="85">
        <f t="shared" si="6"/>
        <v>30000</v>
      </c>
      <c r="H138" s="85"/>
      <c r="I138" s="85">
        <v>30000</v>
      </c>
      <c r="J138" s="85"/>
      <c r="K138" s="85"/>
      <c r="L138" s="26"/>
      <c r="M138" s="546">
        <v>30000</v>
      </c>
    </row>
    <row r="139" spans="1:23" ht="15.95" customHeight="1" x14ac:dyDescent="0.3">
      <c r="A139" s="37"/>
      <c r="B139" s="43" t="s">
        <v>32</v>
      </c>
      <c r="C139" s="39"/>
      <c r="D139" s="40"/>
      <c r="E139" s="96"/>
      <c r="F139" s="85"/>
      <c r="G139" s="85">
        <f t="shared" si="6"/>
        <v>1640000</v>
      </c>
      <c r="H139" s="85"/>
      <c r="I139" s="85">
        <v>1640000</v>
      </c>
      <c r="J139" s="85"/>
      <c r="K139" s="85"/>
      <c r="L139" s="26" t="s">
        <v>63</v>
      </c>
      <c r="M139" s="546">
        <v>1640000</v>
      </c>
    </row>
    <row r="140" spans="1:23" ht="15.95" customHeight="1" x14ac:dyDescent="0.3">
      <c r="A140" s="37"/>
      <c r="B140" s="43" t="s">
        <v>26</v>
      </c>
      <c r="C140" s="39"/>
      <c r="D140" s="40"/>
      <c r="E140" s="96"/>
      <c r="F140" s="85"/>
      <c r="G140" s="85">
        <f t="shared" si="6"/>
        <v>30000</v>
      </c>
      <c r="H140" s="85"/>
      <c r="I140" s="85">
        <v>30000</v>
      </c>
      <c r="J140" s="85"/>
      <c r="K140" s="85"/>
      <c r="L140" s="26"/>
      <c r="M140" s="546">
        <v>30000</v>
      </c>
    </row>
    <row r="141" spans="1:23" ht="31.5" x14ac:dyDescent="0.3">
      <c r="A141" s="33">
        <v>4</v>
      </c>
      <c r="B141" s="139" t="s">
        <v>172</v>
      </c>
      <c r="C141" s="15" t="s">
        <v>35</v>
      </c>
      <c r="D141" s="417">
        <v>3132</v>
      </c>
      <c r="E141" s="94">
        <v>530000</v>
      </c>
      <c r="F141" s="70">
        <v>178000</v>
      </c>
      <c r="G141" s="121">
        <f>SUM(G142:G143)</f>
        <v>360000</v>
      </c>
      <c r="H141" s="121">
        <f>SUM(H142:H143)</f>
        <v>0</v>
      </c>
      <c r="I141" s="121">
        <f>SUM(I142:I143)</f>
        <v>360000</v>
      </c>
      <c r="J141" s="121">
        <f>SUM(J142:J143)</f>
        <v>0</v>
      </c>
      <c r="K141" s="121">
        <f>SUM(K142:K143)</f>
        <v>0</v>
      </c>
      <c r="L141" s="663" t="s">
        <v>195</v>
      </c>
      <c r="M141" s="545">
        <f>SUM(M142:M143)</f>
        <v>360000</v>
      </c>
    </row>
    <row r="142" spans="1:23" ht="17.100000000000001" customHeight="1" x14ac:dyDescent="0.3">
      <c r="A142" s="37"/>
      <c r="B142" s="43" t="s">
        <v>32</v>
      </c>
      <c r="C142" s="39"/>
      <c r="D142" s="40"/>
      <c r="E142" s="96"/>
      <c r="F142" s="85"/>
      <c r="G142" s="85">
        <f t="shared" si="6"/>
        <v>354000</v>
      </c>
      <c r="H142" s="85"/>
      <c r="I142" s="85">
        <v>354000</v>
      </c>
      <c r="J142" s="85"/>
      <c r="K142" s="105"/>
      <c r="L142" s="664"/>
      <c r="M142" s="546">
        <v>354000</v>
      </c>
    </row>
    <row r="143" spans="1:23" ht="17.100000000000001" customHeight="1" x14ac:dyDescent="0.3">
      <c r="A143" s="267"/>
      <c r="B143" s="46" t="s">
        <v>26</v>
      </c>
      <c r="C143" s="335"/>
      <c r="D143" s="97"/>
      <c r="E143" s="98"/>
      <c r="F143" s="91"/>
      <c r="G143" s="85">
        <f t="shared" si="6"/>
        <v>6000</v>
      </c>
      <c r="H143" s="91"/>
      <c r="I143" s="91">
        <v>6000</v>
      </c>
      <c r="J143" s="91"/>
      <c r="K143" s="106"/>
      <c r="L143" s="47"/>
      <c r="M143" s="546">
        <v>6000</v>
      </c>
    </row>
    <row r="144" spans="1:23" ht="47.25" x14ac:dyDescent="0.3">
      <c r="A144" s="417">
        <v>5</v>
      </c>
      <c r="B144" s="140" t="s">
        <v>220</v>
      </c>
      <c r="C144" s="15" t="s">
        <v>35</v>
      </c>
      <c r="D144" s="417">
        <v>3132</v>
      </c>
      <c r="E144" s="94">
        <v>915548</v>
      </c>
      <c r="F144" s="70">
        <v>8254.4</v>
      </c>
      <c r="G144" s="121">
        <f>SUM(G145:G146)</f>
        <v>345927</v>
      </c>
      <c r="H144" s="121">
        <f>SUM(H145:H146)</f>
        <v>0</v>
      </c>
      <c r="I144" s="121">
        <f>SUM(I145:I146)</f>
        <v>345927</v>
      </c>
      <c r="J144" s="121">
        <f>SUM(J145:J146)</f>
        <v>0</v>
      </c>
      <c r="K144" s="121">
        <f>SUM(K145:K146)</f>
        <v>0</v>
      </c>
      <c r="L144" s="20"/>
      <c r="M144" s="545">
        <f>SUM(M145:M146)</f>
        <v>345927</v>
      </c>
    </row>
    <row r="145" spans="1:15" ht="15.95" customHeight="1" x14ac:dyDescent="0.3">
      <c r="A145" s="418"/>
      <c r="B145" s="43" t="s">
        <v>32</v>
      </c>
      <c r="C145" s="40"/>
      <c r="D145" s="40"/>
      <c r="E145" s="96"/>
      <c r="F145" s="85"/>
      <c r="G145" s="85">
        <f t="shared" si="6"/>
        <v>339927</v>
      </c>
      <c r="H145" s="85"/>
      <c r="I145" s="85">
        <v>339927</v>
      </c>
      <c r="J145" s="85"/>
      <c r="K145" s="105"/>
      <c r="L145" s="26" t="s">
        <v>255</v>
      </c>
      <c r="M145" s="546">
        <v>339927</v>
      </c>
    </row>
    <row r="146" spans="1:15" ht="15.95" customHeight="1" x14ac:dyDescent="0.3">
      <c r="A146" s="419"/>
      <c r="B146" s="46" t="s">
        <v>26</v>
      </c>
      <c r="C146" s="97"/>
      <c r="D146" s="97"/>
      <c r="E146" s="98"/>
      <c r="F146" s="91"/>
      <c r="G146" s="85">
        <f t="shared" si="6"/>
        <v>6000</v>
      </c>
      <c r="H146" s="91"/>
      <c r="I146" s="91">
        <v>6000</v>
      </c>
      <c r="J146" s="91"/>
      <c r="K146" s="106"/>
      <c r="L146" s="47"/>
      <c r="M146" s="546">
        <v>6000</v>
      </c>
    </row>
    <row r="147" spans="1:15" ht="47.25" x14ac:dyDescent="0.3">
      <c r="A147" s="417">
        <v>6</v>
      </c>
      <c r="B147" s="67" t="s">
        <v>229</v>
      </c>
      <c r="C147" s="15" t="s">
        <v>35</v>
      </c>
      <c r="D147" s="417">
        <v>3132</v>
      </c>
      <c r="E147" s="94">
        <v>350000</v>
      </c>
      <c r="F147" s="70"/>
      <c r="G147" s="121">
        <f>SUM(G148:G149)</f>
        <v>350000</v>
      </c>
      <c r="H147" s="121">
        <f>SUM(H148:H149)</f>
        <v>0</v>
      </c>
      <c r="I147" s="121">
        <f>SUM(I148:I149)</f>
        <v>0</v>
      </c>
      <c r="J147" s="121">
        <f>SUM(J148:J149)</f>
        <v>350000</v>
      </c>
      <c r="K147" s="121">
        <f>SUM(K148:K149)</f>
        <v>0</v>
      </c>
      <c r="L147" s="20"/>
      <c r="M147" s="545">
        <f>SUM(M148:M149)</f>
        <v>350000</v>
      </c>
    </row>
    <row r="148" spans="1:15" ht="15.95" customHeight="1" x14ac:dyDescent="0.3">
      <c r="A148" s="418"/>
      <c r="B148" s="43" t="s">
        <v>32</v>
      </c>
      <c r="C148" s="40"/>
      <c r="D148" s="40"/>
      <c r="E148" s="96"/>
      <c r="F148" s="85"/>
      <c r="G148" s="85">
        <f t="shared" si="6"/>
        <v>343000</v>
      </c>
      <c r="H148" s="85"/>
      <c r="I148" s="85"/>
      <c r="J148" s="85">
        <v>343000</v>
      </c>
      <c r="K148" s="105"/>
      <c r="L148" s="26" t="s">
        <v>254</v>
      </c>
      <c r="M148" s="546">
        <v>343000</v>
      </c>
    </row>
    <row r="149" spans="1:15" ht="15.95" customHeight="1" x14ac:dyDescent="0.3">
      <c r="A149" s="419"/>
      <c r="B149" s="46" t="s">
        <v>26</v>
      </c>
      <c r="C149" s="97"/>
      <c r="D149" s="97"/>
      <c r="E149" s="98"/>
      <c r="F149" s="91"/>
      <c r="G149" s="85">
        <f t="shared" si="6"/>
        <v>7000</v>
      </c>
      <c r="H149" s="91"/>
      <c r="I149" s="91"/>
      <c r="J149" s="91">
        <v>7000</v>
      </c>
      <c r="K149" s="106"/>
      <c r="L149" s="47"/>
      <c r="M149" s="546">
        <v>7000</v>
      </c>
    </row>
    <row r="150" spans="1:15" ht="31.5" x14ac:dyDescent="0.3">
      <c r="A150" s="417">
        <v>7</v>
      </c>
      <c r="B150" s="67" t="s">
        <v>267</v>
      </c>
      <c r="C150" s="15" t="s">
        <v>35</v>
      </c>
      <c r="D150" s="417">
        <v>3132</v>
      </c>
      <c r="E150" s="94"/>
      <c r="F150" s="70"/>
      <c r="G150" s="121">
        <f>SUM(G151:G152)</f>
        <v>850000</v>
      </c>
      <c r="H150" s="121">
        <f>SUM(H151:H152)</f>
        <v>0</v>
      </c>
      <c r="I150" s="121">
        <f>SUM(I151:I152)</f>
        <v>0</v>
      </c>
      <c r="J150" s="431">
        <f>SUM(J151:J152)</f>
        <v>850000</v>
      </c>
      <c r="K150" s="121">
        <f>SUM(K151:K152)</f>
        <v>0</v>
      </c>
      <c r="L150" s="20"/>
      <c r="M150" s="545">
        <f>SUM(M151:M152)</f>
        <v>850000</v>
      </c>
      <c r="O150" s="532">
        <v>100</v>
      </c>
    </row>
    <row r="151" spans="1:15" ht="15.95" customHeight="1" x14ac:dyDescent="0.3">
      <c r="A151" s="418"/>
      <c r="B151" s="43" t="s">
        <v>32</v>
      </c>
      <c r="C151" s="40"/>
      <c r="D151" s="40"/>
      <c r="E151" s="96"/>
      <c r="F151" s="85"/>
      <c r="G151" s="85">
        <f t="shared" si="6"/>
        <v>833000</v>
      </c>
      <c r="H151" s="85"/>
      <c r="I151" s="85"/>
      <c r="J151" s="432">
        <v>833000</v>
      </c>
      <c r="K151" s="105"/>
      <c r="L151" s="26" t="s">
        <v>25</v>
      </c>
      <c r="M151" s="546">
        <v>833000</v>
      </c>
    </row>
    <row r="152" spans="1:15" ht="15.95" customHeight="1" x14ac:dyDescent="0.3">
      <c r="A152" s="419"/>
      <c r="B152" s="46" t="s">
        <v>26</v>
      </c>
      <c r="C152" s="97"/>
      <c r="D152" s="97"/>
      <c r="E152" s="98"/>
      <c r="F152" s="91"/>
      <c r="G152" s="85">
        <f t="shared" si="6"/>
        <v>17000</v>
      </c>
      <c r="H152" s="91"/>
      <c r="I152" s="91"/>
      <c r="J152" s="433">
        <v>17000</v>
      </c>
      <c r="K152" s="106"/>
      <c r="L152" s="47"/>
      <c r="M152" s="546">
        <v>17000</v>
      </c>
    </row>
    <row r="153" spans="1:15" ht="31.5" x14ac:dyDescent="0.3">
      <c r="A153" s="417">
        <v>8</v>
      </c>
      <c r="B153" s="67" t="s">
        <v>226</v>
      </c>
      <c r="C153" s="15" t="s">
        <v>35</v>
      </c>
      <c r="D153" s="417">
        <v>3132</v>
      </c>
      <c r="E153" s="94"/>
      <c r="F153" s="70"/>
      <c r="G153" s="121">
        <f>SUM(G154:G155)</f>
        <v>800000</v>
      </c>
      <c r="H153" s="121">
        <f>SUM(H154:H155)</f>
        <v>0</v>
      </c>
      <c r="I153" s="121">
        <f>SUM(I154:I155)</f>
        <v>0</v>
      </c>
      <c r="J153" s="431">
        <f>SUM(J154:J155)</f>
        <v>800000</v>
      </c>
      <c r="K153" s="121">
        <f>SUM(K154:K155)</f>
        <v>0</v>
      </c>
      <c r="L153" s="20"/>
      <c r="M153" s="545">
        <f>SUM(M154:M155)</f>
        <v>200000</v>
      </c>
      <c r="O153" s="532">
        <v>600</v>
      </c>
    </row>
    <row r="154" spans="1:15" ht="15.95" customHeight="1" x14ac:dyDescent="0.3">
      <c r="A154" s="418"/>
      <c r="B154" s="43" t="s">
        <v>32</v>
      </c>
      <c r="C154" s="40"/>
      <c r="D154" s="40"/>
      <c r="E154" s="96"/>
      <c r="F154" s="85"/>
      <c r="G154" s="85">
        <f t="shared" si="6"/>
        <v>792000</v>
      </c>
      <c r="H154" s="85"/>
      <c r="I154" s="85"/>
      <c r="J154" s="432">
        <v>792000</v>
      </c>
      <c r="K154" s="105"/>
      <c r="L154" s="26" t="s">
        <v>25</v>
      </c>
      <c r="M154" s="546">
        <v>196000</v>
      </c>
    </row>
    <row r="155" spans="1:15" ht="15.95" customHeight="1" x14ac:dyDescent="0.3">
      <c r="A155" s="419"/>
      <c r="B155" s="46" t="s">
        <v>26</v>
      </c>
      <c r="C155" s="97"/>
      <c r="D155" s="97"/>
      <c r="E155" s="98"/>
      <c r="F155" s="91"/>
      <c r="G155" s="91">
        <f t="shared" si="6"/>
        <v>8000</v>
      </c>
      <c r="H155" s="91"/>
      <c r="I155" s="91"/>
      <c r="J155" s="433">
        <v>8000</v>
      </c>
      <c r="K155" s="106"/>
      <c r="L155" s="47"/>
      <c r="M155" s="546">
        <v>4000</v>
      </c>
    </row>
    <row r="156" spans="1:15" ht="31.5" x14ac:dyDescent="0.3">
      <c r="A156" s="417">
        <v>9</v>
      </c>
      <c r="B156" s="67" t="s">
        <v>227</v>
      </c>
      <c r="C156" s="15" t="s">
        <v>35</v>
      </c>
      <c r="D156" s="417">
        <v>3132</v>
      </c>
      <c r="E156" s="94"/>
      <c r="F156" s="70"/>
      <c r="G156" s="121">
        <f>SUM(G157:G158)</f>
        <v>330000</v>
      </c>
      <c r="H156" s="121">
        <f>SUM(H157:H158)</f>
        <v>0</v>
      </c>
      <c r="I156" s="121">
        <v>221000</v>
      </c>
      <c r="J156" s="121">
        <f>SUM(J157:J158)</f>
        <v>109000</v>
      </c>
      <c r="K156" s="121">
        <f>SUM(K157:K158)</f>
        <v>0</v>
      </c>
      <c r="L156" s="20"/>
      <c r="M156" s="545">
        <f>SUM(M157:M158)</f>
        <v>330000</v>
      </c>
    </row>
    <row r="157" spans="1:15" ht="15.95" customHeight="1" x14ac:dyDescent="0.3">
      <c r="A157" s="418"/>
      <c r="B157" s="43" t="s">
        <v>32</v>
      </c>
      <c r="C157" s="40"/>
      <c r="D157" s="40"/>
      <c r="E157" s="96"/>
      <c r="F157" s="85"/>
      <c r="G157" s="85">
        <f t="shared" si="6"/>
        <v>324000</v>
      </c>
      <c r="H157" s="85"/>
      <c r="I157" s="85">
        <v>217000</v>
      </c>
      <c r="J157" s="85">
        <v>107000</v>
      </c>
      <c r="K157" s="105"/>
      <c r="L157" s="26" t="s">
        <v>254</v>
      </c>
      <c r="M157" s="546">
        <v>324000</v>
      </c>
    </row>
    <row r="158" spans="1:15" ht="15.95" customHeight="1" x14ac:dyDescent="0.3">
      <c r="A158" s="419"/>
      <c r="B158" s="46" t="s">
        <v>26</v>
      </c>
      <c r="C158" s="97"/>
      <c r="D158" s="97"/>
      <c r="E158" s="98"/>
      <c r="F158" s="91"/>
      <c r="G158" s="85">
        <f t="shared" si="6"/>
        <v>6000</v>
      </c>
      <c r="H158" s="91"/>
      <c r="I158" s="91">
        <v>4000</v>
      </c>
      <c r="J158" s="91">
        <v>2000</v>
      </c>
      <c r="K158" s="106"/>
      <c r="L158" s="47"/>
      <c r="M158" s="546">
        <v>6000</v>
      </c>
    </row>
    <row r="159" spans="1:15" ht="31.5" x14ac:dyDescent="0.3">
      <c r="A159" s="417">
        <v>10</v>
      </c>
      <c r="B159" s="187" t="s">
        <v>228</v>
      </c>
      <c r="C159" s="15" t="s">
        <v>35</v>
      </c>
      <c r="D159" s="417">
        <v>3132</v>
      </c>
      <c r="E159" s="94"/>
      <c r="F159" s="70"/>
      <c r="G159" s="121">
        <f>SUM(G160:G161)</f>
        <v>54000</v>
      </c>
      <c r="H159" s="121">
        <f>SUM(H160:H161)</f>
        <v>0</v>
      </c>
      <c r="I159" s="121">
        <f>SUM(I160:I161)</f>
        <v>0</v>
      </c>
      <c r="J159" s="431">
        <f>SUM(J160:J161)</f>
        <v>54000</v>
      </c>
      <c r="K159" s="121">
        <f>SUM(K160:K161)</f>
        <v>0</v>
      </c>
      <c r="L159" s="20"/>
      <c r="M159" s="545">
        <f>SUM(M160:M161)</f>
        <v>100000</v>
      </c>
      <c r="N159" s="170">
        <v>47</v>
      </c>
    </row>
    <row r="160" spans="1:15" ht="15.95" customHeight="1" x14ac:dyDescent="0.3">
      <c r="A160" s="418"/>
      <c r="B160" s="43" t="s">
        <v>32</v>
      </c>
      <c r="C160" s="40"/>
      <c r="D160" s="40"/>
      <c r="E160" s="96"/>
      <c r="F160" s="85"/>
      <c r="G160" s="85">
        <f t="shared" si="6"/>
        <v>52000</v>
      </c>
      <c r="H160" s="85"/>
      <c r="I160" s="85"/>
      <c r="J160" s="432">
        <v>52000</v>
      </c>
      <c r="K160" s="105"/>
      <c r="L160" s="26" t="s">
        <v>25</v>
      </c>
      <c r="M160" s="546">
        <v>98000</v>
      </c>
    </row>
    <row r="161" spans="1:15" ht="15.95" customHeight="1" x14ac:dyDescent="0.3">
      <c r="A161" s="419"/>
      <c r="B161" s="43" t="s">
        <v>26</v>
      </c>
      <c r="C161" s="97"/>
      <c r="D161" s="97"/>
      <c r="E161" s="98"/>
      <c r="F161" s="91"/>
      <c r="G161" s="85">
        <f t="shared" si="6"/>
        <v>2000</v>
      </c>
      <c r="H161" s="91"/>
      <c r="I161" s="91"/>
      <c r="J161" s="433">
        <v>2000</v>
      </c>
      <c r="K161" s="106"/>
      <c r="L161" s="47"/>
      <c r="M161" s="546">
        <v>2000</v>
      </c>
    </row>
    <row r="162" spans="1:15" ht="34.5" customHeight="1" x14ac:dyDescent="0.3">
      <c r="A162" s="417">
        <v>11</v>
      </c>
      <c r="B162" s="185" t="s">
        <v>173</v>
      </c>
      <c r="C162" s="15" t="s">
        <v>35</v>
      </c>
      <c r="D162" s="417">
        <v>3132</v>
      </c>
      <c r="E162" s="94">
        <v>993325</v>
      </c>
      <c r="F162" s="70">
        <v>637965</v>
      </c>
      <c r="G162" s="121">
        <f>SUM(G163:G164)</f>
        <v>352000</v>
      </c>
      <c r="H162" s="121">
        <f>SUM(H163:H164)</f>
        <v>0</v>
      </c>
      <c r="I162" s="121">
        <f>SUM(I163:I164)</f>
        <v>352000</v>
      </c>
      <c r="J162" s="121">
        <f>SUM(J163:J164)</f>
        <v>0</v>
      </c>
      <c r="K162" s="121">
        <f>SUM(K163:K164)</f>
        <v>0</v>
      </c>
      <c r="L162" s="20"/>
      <c r="M162" s="545">
        <f>SUM(M163:M164)</f>
        <v>352000</v>
      </c>
    </row>
    <row r="163" spans="1:15" ht="15.95" customHeight="1" x14ac:dyDescent="0.3">
      <c r="A163" s="418"/>
      <c r="B163" s="43" t="s">
        <v>32</v>
      </c>
      <c r="C163" s="40"/>
      <c r="D163" s="40"/>
      <c r="E163" s="96"/>
      <c r="F163" s="85"/>
      <c r="G163" s="85">
        <f t="shared" si="6"/>
        <v>346000</v>
      </c>
      <c r="H163" s="85"/>
      <c r="I163" s="85">
        <v>346000</v>
      </c>
      <c r="J163" s="85"/>
      <c r="K163" s="85"/>
      <c r="L163" s="26" t="s">
        <v>187</v>
      </c>
      <c r="M163" s="546">
        <v>346000</v>
      </c>
    </row>
    <row r="164" spans="1:15" ht="15.95" customHeight="1" x14ac:dyDescent="0.3">
      <c r="A164" s="419"/>
      <c r="B164" s="46" t="s">
        <v>26</v>
      </c>
      <c r="C164" s="97"/>
      <c r="D164" s="97"/>
      <c r="E164" s="98"/>
      <c r="F164" s="91"/>
      <c r="G164" s="91">
        <f t="shared" si="6"/>
        <v>6000</v>
      </c>
      <c r="H164" s="91"/>
      <c r="I164" s="91">
        <v>6000</v>
      </c>
      <c r="J164" s="91"/>
      <c r="K164" s="91"/>
      <c r="L164" s="47"/>
      <c r="M164" s="546">
        <v>6000</v>
      </c>
    </row>
    <row r="165" spans="1:15" ht="47.25" x14ac:dyDescent="0.3">
      <c r="A165" s="33">
        <v>12</v>
      </c>
      <c r="B165" s="67" t="s">
        <v>241</v>
      </c>
      <c r="C165" s="15" t="s">
        <v>35</v>
      </c>
      <c r="D165" s="417">
        <v>3132</v>
      </c>
      <c r="E165" s="94">
        <v>45000</v>
      </c>
      <c r="F165" s="70">
        <v>0</v>
      </c>
      <c r="G165" s="121">
        <f>SUM(G166:G167)</f>
        <v>45000</v>
      </c>
      <c r="H165" s="121">
        <f>SUM(H166:H167)</f>
        <v>0</v>
      </c>
      <c r="I165" s="121">
        <f>SUM(I166:I167)</f>
        <v>45000</v>
      </c>
      <c r="J165" s="121">
        <f>SUM(J166:J167)</f>
        <v>0</v>
      </c>
      <c r="K165" s="121">
        <f>SUM(K166:K167)</f>
        <v>0</v>
      </c>
      <c r="L165" s="20"/>
      <c r="M165" s="545">
        <f>SUM(M166:M167)</f>
        <v>45000</v>
      </c>
    </row>
    <row r="166" spans="1:15" ht="15.95" customHeight="1" x14ac:dyDescent="0.3">
      <c r="A166" s="37"/>
      <c r="B166" s="43" t="s">
        <v>32</v>
      </c>
      <c r="C166" s="39"/>
      <c r="D166" s="40"/>
      <c r="E166" s="96"/>
      <c r="F166" s="85"/>
      <c r="G166" s="85">
        <f t="shared" si="6"/>
        <v>44300</v>
      </c>
      <c r="H166" s="85"/>
      <c r="I166" s="85">
        <v>44300</v>
      </c>
      <c r="J166" s="85"/>
      <c r="K166" s="85"/>
      <c r="L166" s="26" t="s">
        <v>125</v>
      </c>
      <c r="M166" s="546">
        <v>44300</v>
      </c>
    </row>
    <row r="167" spans="1:15" ht="15.95" customHeight="1" x14ac:dyDescent="0.3">
      <c r="A167" s="267"/>
      <c r="B167" s="43" t="s">
        <v>26</v>
      </c>
      <c r="C167" s="335"/>
      <c r="D167" s="97"/>
      <c r="E167" s="98"/>
      <c r="F167" s="91"/>
      <c r="G167" s="85">
        <f t="shared" si="6"/>
        <v>700</v>
      </c>
      <c r="H167" s="91"/>
      <c r="I167" s="91">
        <v>700</v>
      </c>
      <c r="J167" s="91"/>
      <c r="K167" s="91"/>
      <c r="L167" s="47"/>
      <c r="M167" s="546">
        <v>700</v>
      </c>
    </row>
    <row r="168" spans="1:15" ht="31.5" x14ac:dyDescent="0.3">
      <c r="A168" s="33">
        <v>13</v>
      </c>
      <c r="B168" s="67" t="s">
        <v>225</v>
      </c>
      <c r="C168" s="15" t="s">
        <v>35</v>
      </c>
      <c r="D168" s="417">
        <v>3132</v>
      </c>
      <c r="E168" s="94">
        <v>45000</v>
      </c>
      <c r="F168" s="70">
        <v>0</v>
      </c>
      <c r="G168" s="121">
        <f>SUM(G169:G170)</f>
        <v>114500</v>
      </c>
      <c r="H168" s="121">
        <f>SUM(H169:H170)</f>
        <v>0</v>
      </c>
      <c r="I168" s="121">
        <f>SUM(I169:I170)</f>
        <v>0</v>
      </c>
      <c r="J168" s="121">
        <f>SUM(J169:J170)</f>
        <v>114500</v>
      </c>
      <c r="K168" s="121">
        <f>SUM(K169:K170)</f>
        <v>0</v>
      </c>
      <c r="L168" s="20"/>
      <c r="M168" s="545">
        <f>SUM(M169:M170)</f>
        <v>112500</v>
      </c>
    </row>
    <row r="169" spans="1:15" ht="15.95" customHeight="1" x14ac:dyDescent="0.3">
      <c r="A169" s="37"/>
      <c r="B169" s="43" t="s">
        <v>32</v>
      </c>
      <c r="C169" s="39"/>
      <c r="D169" s="40"/>
      <c r="E169" s="96"/>
      <c r="F169" s="85"/>
      <c r="G169" s="85">
        <v>112500</v>
      </c>
      <c r="H169" s="85"/>
      <c r="I169" s="85"/>
      <c r="J169" s="85">
        <v>112500</v>
      </c>
      <c r="K169" s="85"/>
      <c r="L169" s="26" t="s">
        <v>256</v>
      </c>
      <c r="M169" s="546">
        <v>110500</v>
      </c>
      <c r="O169" s="532">
        <v>2.5</v>
      </c>
    </row>
    <row r="170" spans="1:15" ht="15.95" customHeight="1" x14ac:dyDescent="0.3">
      <c r="A170" s="267"/>
      <c r="B170" s="46" t="s">
        <v>26</v>
      </c>
      <c r="C170" s="335"/>
      <c r="D170" s="97"/>
      <c r="E170" s="98"/>
      <c r="F170" s="91"/>
      <c r="G170" s="91">
        <f t="shared" si="6"/>
        <v>2000</v>
      </c>
      <c r="H170" s="91"/>
      <c r="I170" s="91"/>
      <c r="J170" s="91">
        <v>2000</v>
      </c>
      <c r="K170" s="91"/>
      <c r="L170" s="47"/>
      <c r="M170" s="546">
        <v>2000</v>
      </c>
    </row>
    <row r="171" spans="1:15" ht="33" customHeight="1" x14ac:dyDescent="0.3">
      <c r="A171" s="417">
        <v>14</v>
      </c>
      <c r="B171" s="80" t="s">
        <v>75</v>
      </c>
      <c r="C171" s="334" t="s">
        <v>35</v>
      </c>
      <c r="D171" s="417">
        <v>3142</v>
      </c>
      <c r="E171" s="94">
        <v>18399182</v>
      </c>
      <c r="F171" s="70"/>
      <c r="G171" s="121">
        <f>SUM(G172:G174)</f>
        <v>12906000</v>
      </c>
      <c r="H171" s="121">
        <f>SUM(H172:H174)</f>
        <v>0</v>
      </c>
      <c r="I171" s="121">
        <f>SUM(I172:I174)</f>
        <v>12906000</v>
      </c>
      <c r="J171" s="121">
        <f>SUM(J172:J174)</f>
        <v>0</v>
      </c>
      <c r="K171" s="121">
        <f>SUM(K172:K174)</f>
        <v>0</v>
      </c>
      <c r="L171" s="20"/>
      <c r="M171" s="545">
        <f>SUM(M172:M174)</f>
        <v>12906000</v>
      </c>
    </row>
    <row r="172" spans="1:15" ht="15.95" customHeight="1" x14ac:dyDescent="0.3">
      <c r="A172" s="418"/>
      <c r="B172" s="57" t="s">
        <v>37</v>
      </c>
      <c r="C172" s="253"/>
      <c r="D172" s="418"/>
      <c r="E172" s="96"/>
      <c r="F172" s="85"/>
      <c r="G172" s="85">
        <f t="shared" si="6"/>
        <v>40000</v>
      </c>
      <c r="H172" s="85"/>
      <c r="I172" s="85">
        <v>40000</v>
      </c>
      <c r="J172" s="85"/>
      <c r="K172" s="85"/>
      <c r="L172" s="506" t="s">
        <v>191</v>
      </c>
      <c r="M172" s="546">
        <v>40000</v>
      </c>
    </row>
    <row r="173" spans="1:15" ht="15.95" customHeight="1" x14ac:dyDescent="0.3">
      <c r="A173" s="418"/>
      <c r="B173" s="43" t="s">
        <v>66</v>
      </c>
      <c r="C173" s="39"/>
      <c r="D173" s="40"/>
      <c r="E173" s="96"/>
      <c r="F173" s="85"/>
      <c r="G173" s="85">
        <f t="shared" si="6"/>
        <v>12716000</v>
      </c>
      <c r="H173" s="85"/>
      <c r="I173" s="85">
        <v>12716000</v>
      </c>
      <c r="J173" s="85"/>
      <c r="K173" s="85"/>
      <c r="L173" s="26"/>
      <c r="M173" s="546">
        <v>12716000</v>
      </c>
    </row>
    <row r="174" spans="1:15" ht="15.95" customHeight="1" x14ac:dyDescent="0.3">
      <c r="A174" s="419"/>
      <c r="B174" s="46" t="s">
        <v>26</v>
      </c>
      <c r="C174" s="335"/>
      <c r="D174" s="97"/>
      <c r="E174" s="98"/>
      <c r="F174" s="91"/>
      <c r="G174" s="85">
        <f t="shared" si="6"/>
        <v>150000</v>
      </c>
      <c r="H174" s="270"/>
      <c r="I174" s="85">
        <v>150000</v>
      </c>
      <c r="J174" s="91"/>
      <c r="K174" s="91"/>
      <c r="L174" s="47"/>
      <c r="M174" s="546">
        <v>150000</v>
      </c>
    </row>
    <row r="175" spans="1:15" ht="23.25" customHeight="1" x14ac:dyDescent="0.3">
      <c r="A175" s="417">
        <v>15</v>
      </c>
      <c r="B175" s="191" t="s">
        <v>319</v>
      </c>
      <c r="C175" s="334" t="s">
        <v>35</v>
      </c>
      <c r="D175" s="417">
        <v>3142</v>
      </c>
      <c r="E175" s="94">
        <v>7923875</v>
      </c>
      <c r="F175" s="82">
        <v>7564109</v>
      </c>
      <c r="G175" s="121">
        <f>SUM(G176:G177)</f>
        <v>87991</v>
      </c>
      <c r="H175" s="121">
        <f>SUM(H176:H177)</f>
        <v>0</v>
      </c>
      <c r="I175" s="121">
        <f>SUM(I176:I177)</f>
        <v>87991</v>
      </c>
      <c r="J175" s="121">
        <f>SUM(J176:J177)</f>
        <v>0</v>
      </c>
      <c r="K175" s="121">
        <f>SUM(K176:K177)</f>
        <v>0</v>
      </c>
      <c r="L175" s="20"/>
      <c r="M175" s="545">
        <f>SUM(M176:M177)</f>
        <v>87991</v>
      </c>
    </row>
    <row r="176" spans="1:15" ht="15.95" customHeight="1" x14ac:dyDescent="0.3">
      <c r="A176" s="418"/>
      <c r="B176" s="43" t="s">
        <v>66</v>
      </c>
      <c r="C176" s="40"/>
      <c r="D176" s="40"/>
      <c r="E176" s="96"/>
      <c r="F176" s="105"/>
      <c r="G176" s="85">
        <f>SUM(H176:K176)</f>
        <v>87991</v>
      </c>
      <c r="H176" s="261"/>
      <c r="I176" s="85">
        <v>87991</v>
      </c>
      <c r="J176" s="85"/>
      <c r="K176" s="85"/>
      <c r="L176" s="26" t="s">
        <v>174</v>
      </c>
      <c r="M176" s="546">
        <v>87991</v>
      </c>
    </row>
    <row r="177" spans="1:23" ht="15.95" customHeight="1" x14ac:dyDescent="0.3">
      <c r="A177" s="419"/>
      <c r="B177" s="46" t="s">
        <v>26</v>
      </c>
      <c r="C177" s="97"/>
      <c r="D177" s="97"/>
      <c r="E177" s="98"/>
      <c r="F177" s="106"/>
      <c r="G177" s="91">
        <f>SUM(H177:K177)</f>
        <v>0</v>
      </c>
      <c r="H177" s="262"/>
      <c r="I177" s="91">
        <v>0</v>
      </c>
      <c r="J177" s="91"/>
      <c r="K177" s="91"/>
      <c r="L177" s="47"/>
      <c r="M177" s="546">
        <v>0</v>
      </c>
    </row>
    <row r="178" spans="1:23" ht="21.95" customHeight="1" x14ac:dyDescent="0.3">
      <c r="A178" s="375"/>
      <c r="B178" s="207" t="s">
        <v>70</v>
      </c>
      <c r="C178" s="376"/>
      <c r="D178" s="376"/>
      <c r="E178" s="377"/>
      <c r="F178" s="232"/>
      <c r="G178" s="231">
        <f>G131+G134+G137+G141+G144+G147+G150+G153+G156+G159+G162+G165+G168+G171+G175</f>
        <v>19871520</v>
      </c>
      <c r="H178" s="231">
        <f>H131+H134+H137+H141+H144+H147+H150+H153+H156+H159+H162+H165+H168+H171+H175</f>
        <v>0</v>
      </c>
      <c r="I178" s="231">
        <f>I131+I134+I137+I141+I144+I147+I150+I153+I156+I159+I162+I165+I168+I171+I175</f>
        <v>17594020</v>
      </c>
      <c r="J178" s="231">
        <f>J131+J134+J137+J141+J144+J147+J150+J153+J156+J159+J162+J165+J168+J171+J175</f>
        <v>2277500</v>
      </c>
      <c r="K178" s="231">
        <f>K131+K134+K137+K141+K144+K147+K150+K153+K156+K159+K162+K165+K168+K171+K175</f>
        <v>0</v>
      </c>
      <c r="L178" s="375"/>
      <c r="M178" s="170">
        <v>19315520</v>
      </c>
    </row>
    <row r="179" spans="1:23" s="317" customFormat="1" ht="15.95" customHeight="1" x14ac:dyDescent="0.25">
      <c r="A179" s="69"/>
      <c r="B179" s="43" t="s">
        <v>29</v>
      </c>
      <c r="C179" s="78"/>
      <c r="D179" s="78"/>
      <c r="E179" s="181"/>
      <c r="F179" s="88"/>
      <c r="G179" s="17">
        <f>G133+G136+G140+G143+G146+G149+G152+G155+G158+G161+G164+G167+G170+G174+G177</f>
        <v>264738</v>
      </c>
      <c r="H179" s="17">
        <f>H133+H136+H140+H143+H146+H149+H152+H155+H158+H161+H164+H167+H170+H174+H177</f>
        <v>0</v>
      </c>
      <c r="I179" s="17">
        <f>I133+I136+I140+I143+I146+I149+I152+I155+I158+I161+I164+I167+I170+I174+I177</f>
        <v>226738</v>
      </c>
      <c r="J179" s="17">
        <f>J133+J136+J140+J143+J146+J149+J152+J155+J158+J161+J164+J167+J170+J174+J177</f>
        <v>38000</v>
      </c>
      <c r="K179" s="17">
        <f>K133+K136+K140+K143+K146+K149+K152+K155+K158+K161+K164+K167+K170+K174+K177</f>
        <v>0</v>
      </c>
      <c r="L179" s="73"/>
      <c r="M179" s="550"/>
      <c r="N179" s="550"/>
      <c r="O179" s="551"/>
      <c r="P179" s="551"/>
      <c r="Q179" s="551"/>
      <c r="R179" s="551"/>
      <c r="S179" s="551"/>
      <c r="T179" s="551"/>
      <c r="U179" s="551"/>
      <c r="V179" s="551"/>
      <c r="W179" s="551"/>
    </row>
    <row r="180" spans="1:23" ht="21.95" customHeight="1" x14ac:dyDescent="0.3">
      <c r="A180" s="668" t="s">
        <v>83</v>
      </c>
      <c r="B180" s="644"/>
      <c r="C180" s="644"/>
      <c r="D180" s="644"/>
      <c r="E180" s="644"/>
      <c r="F180" s="644"/>
      <c r="G180" s="644"/>
      <c r="H180" s="644"/>
      <c r="I180" s="644"/>
      <c r="J180" s="644"/>
      <c r="K180" s="644"/>
      <c r="L180" s="644"/>
      <c r="M180" s="557"/>
    </row>
    <row r="181" spans="1:23" ht="32.25" customHeight="1" x14ac:dyDescent="0.3">
      <c r="A181" s="119">
        <v>1</v>
      </c>
      <c r="B181" s="348" t="s">
        <v>268</v>
      </c>
      <c r="C181" s="349" t="s">
        <v>84</v>
      </c>
      <c r="D181" s="119">
        <v>3132</v>
      </c>
      <c r="E181" s="347">
        <v>450000</v>
      </c>
      <c r="F181" s="347">
        <v>522.01</v>
      </c>
      <c r="G181" s="121">
        <f>SUM(G182:G183)</f>
        <v>430000</v>
      </c>
      <c r="H181" s="121">
        <f>SUM(H182:H183)</f>
        <v>0</v>
      </c>
      <c r="I181" s="121">
        <f>SUM(I182:I183)</f>
        <v>430000</v>
      </c>
      <c r="J181" s="121">
        <f>SUM(J182:J183)</f>
        <v>0</v>
      </c>
      <c r="K181" s="121">
        <f>SUM(K182:K183)</f>
        <v>0</v>
      </c>
      <c r="L181" s="505"/>
      <c r="M181" s="558">
        <f>SUM(M182:M183)</f>
        <v>430000</v>
      </c>
    </row>
    <row r="182" spans="1:23" ht="15.95" customHeight="1" x14ac:dyDescent="0.3">
      <c r="A182" s="325"/>
      <c r="B182" s="352" t="s">
        <v>32</v>
      </c>
      <c r="C182" s="353"/>
      <c r="D182" s="343"/>
      <c r="E182" s="351"/>
      <c r="F182" s="351"/>
      <c r="G182" s="85">
        <f t="shared" ref="G182:G220" si="7">SUM(H182:K182)</f>
        <v>423000</v>
      </c>
      <c r="H182" s="351"/>
      <c r="I182" s="351">
        <v>423000</v>
      </c>
      <c r="J182" s="342"/>
      <c r="K182" s="353"/>
      <c r="L182" s="506" t="s">
        <v>191</v>
      </c>
      <c r="M182" s="559">
        <v>423000</v>
      </c>
    </row>
    <row r="183" spans="1:23" ht="15.95" customHeight="1" x14ac:dyDescent="0.3">
      <c r="A183" s="325"/>
      <c r="B183" s="355" t="s">
        <v>26</v>
      </c>
      <c r="C183" s="353"/>
      <c r="D183" s="343"/>
      <c r="E183" s="356"/>
      <c r="F183" s="351"/>
      <c r="G183" s="91">
        <f t="shared" si="7"/>
        <v>7000</v>
      </c>
      <c r="H183" s="356"/>
      <c r="I183" s="356">
        <v>7000</v>
      </c>
      <c r="J183" s="357"/>
      <c r="K183" s="353"/>
      <c r="L183" s="507"/>
      <c r="M183" s="559">
        <v>7000</v>
      </c>
    </row>
    <row r="184" spans="1:23" ht="33" customHeight="1" x14ac:dyDescent="0.3">
      <c r="A184" s="36">
        <v>2</v>
      </c>
      <c r="B184" s="348" t="s">
        <v>269</v>
      </c>
      <c r="C184" s="349" t="s">
        <v>84</v>
      </c>
      <c r="D184" s="119">
        <v>3132</v>
      </c>
      <c r="E184" s="351">
        <v>199320</v>
      </c>
      <c r="F184" s="350">
        <v>1320</v>
      </c>
      <c r="G184" s="121">
        <f>SUM(G185:G186)</f>
        <v>140000</v>
      </c>
      <c r="H184" s="121">
        <f>SUM(H185:H186)</f>
        <v>0</v>
      </c>
      <c r="I184" s="121">
        <f>SUM(I185:I186)</f>
        <v>140000</v>
      </c>
      <c r="J184" s="121">
        <f>SUM(J185:J186)</f>
        <v>0</v>
      </c>
      <c r="K184" s="121">
        <f>SUM(K185:K186)</f>
        <v>0</v>
      </c>
      <c r="L184" s="505"/>
      <c r="M184" s="558">
        <f>SUM(M185:M186)</f>
        <v>140000</v>
      </c>
    </row>
    <row r="185" spans="1:23" ht="15.95" customHeight="1" x14ac:dyDescent="0.3">
      <c r="A185" s="40"/>
      <c r="B185" s="352" t="s">
        <v>32</v>
      </c>
      <c r="C185" s="353"/>
      <c r="D185" s="343"/>
      <c r="E185" s="354"/>
      <c r="F185" s="358"/>
      <c r="G185" s="85">
        <f t="shared" si="7"/>
        <v>137700</v>
      </c>
      <c r="H185" s="342"/>
      <c r="I185" s="359">
        <v>137700</v>
      </c>
      <c r="J185" s="342"/>
      <c r="K185" s="342"/>
      <c r="L185" s="506" t="s">
        <v>191</v>
      </c>
      <c r="M185" s="559">
        <v>137700</v>
      </c>
    </row>
    <row r="186" spans="1:23" ht="15.95" customHeight="1" x14ac:dyDescent="0.3">
      <c r="A186" s="40"/>
      <c r="B186" s="355" t="s">
        <v>26</v>
      </c>
      <c r="C186" s="353"/>
      <c r="D186" s="343"/>
      <c r="E186" s="354"/>
      <c r="F186" s="358"/>
      <c r="G186" s="85">
        <f t="shared" si="7"/>
        <v>2300</v>
      </c>
      <c r="H186" s="342"/>
      <c r="I186" s="359">
        <v>2300</v>
      </c>
      <c r="J186" s="342"/>
      <c r="K186" s="342"/>
      <c r="L186" s="507"/>
      <c r="M186" s="559">
        <v>2300</v>
      </c>
    </row>
    <row r="187" spans="1:23" ht="45" customHeight="1" x14ac:dyDescent="0.3">
      <c r="A187" s="36">
        <v>3</v>
      </c>
      <c r="B187" s="360" t="s">
        <v>176</v>
      </c>
      <c r="C187" s="361" t="s">
        <v>84</v>
      </c>
      <c r="D187" s="119">
        <v>3132</v>
      </c>
      <c r="E187" s="347">
        <v>496320</v>
      </c>
      <c r="F187" s="350">
        <v>21331</v>
      </c>
      <c r="G187" s="121">
        <f>SUM(G188:G189)</f>
        <v>350100</v>
      </c>
      <c r="H187" s="121">
        <f>SUM(H188:H189)</f>
        <v>0</v>
      </c>
      <c r="I187" s="121">
        <f>SUM(I188:I189)</f>
        <v>350100</v>
      </c>
      <c r="J187" s="121">
        <f>SUM(J188:J189)</f>
        <v>0</v>
      </c>
      <c r="K187" s="121">
        <f>SUM(K188:K189)</f>
        <v>0</v>
      </c>
      <c r="L187" s="505"/>
      <c r="M187" s="558">
        <f>SUM(M188:M189)</f>
        <v>350100</v>
      </c>
    </row>
    <row r="188" spans="1:23" ht="15.95" customHeight="1" x14ac:dyDescent="0.3">
      <c r="A188" s="40"/>
      <c r="B188" s="362" t="s">
        <v>32</v>
      </c>
      <c r="C188" s="354"/>
      <c r="D188" s="343"/>
      <c r="E188" s="354"/>
      <c r="F188" s="358"/>
      <c r="G188" s="85">
        <f t="shared" si="7"/>
        <v>344300</v>
      </c>
      <c r="H188" s="342"/>
      <c r="I188" s="359">
        <v>344300</v>
      </c>
      <c r="J188" s="342"/>
      <c r="K188" s="342"/>
      <c r="L188" s="506" t="s">
        <v>191</v>
      </c>
      <c r="M188" s="559">
        <v>344300</v>
      </c>
    </row>
    <row r="189" spans="1:23" ht="15.95" customHeight="1" x14ac:dyDescent="0.3">
      <c r="A189" s="97"/>
      <c r="B189" s="363" t="s">
        <v>26</v>
      </c>
      <c r="C189" s="364"/>
      <c r="D189" s="345"/>
      <c r="E189" s="364"/>
      <c r="F189" s="365"/>
      <c r="G189" s="91">
        <f t="shared" si="7"/>
        <v>5800</v>
      </c>
      <c r="H189" s="357"/>
      <c r="I189" s="366">
        <v>5800</v>
      </c>
      <c r="J189" s="357"/>
      <c r="K189" s="357"/>
      <c r="L189" s="508"/>
      <c r="M189" s="559">
        <v>5800</v>
      </c>
    </row>
    <row r="190" spans="1:23" ht="35.25" customHeight="1" x14ac:dyDescent="0.3">
      <c r="A190" s="36">
        <v>4</v>
      </c>
      <c r="B190" s="360" t="s">
        <v>204</v>
      </c>
      <c r="C190" s="367" t="s">
        <v>84</v>
      </c>
      <c r="D190" s="36">
        <v>3132</v>
      </c>
      <c r="E190" s="350">
        <v>228320</v>
      </c>
      <c r="F190" s="350">
        <v>31494</v>
      </c>
      <c r="G190" s="121">
        <f>SUM(G191:G192)</f>
        <v>160500</v>
      </c>
      <c r="H190" s="121">
        <f>SUM(H191:H192)</f>
        <v>0</v>
      </c>
      <c r="I190" s="121">
        <f>SUM(I191:I192)</f>
        <v>160500</v>
      </c>
      <c r="J190" s="121">
        <f>SUM(J191:J192)</f>
        <v>0</v>
      </c>
      <c r="K190" s="121">
        <f>SUM(K191:K192)</f>
        <v>0</v>
      </c>
      <c r="L190" s="505"/>
      <c r="M190" s="558">
        <f>SUM(M191:M192)</f>
        <v>160500</v>
      </c>
    </row>
    <row r="191" spans="1:23" ht="15.95" customHeight="1" x14ac:dyDescent="0.3">
      <c r="A191" s="40"/>
      <c r="B191" s="362" t="s">
        <v>32</v>
      </c>
      <c r="C191" s="358"/>
      <c r="D191" s="344"/>
      <c r="E191" s="358"/>
      <c r="F191" s="358"/>
      <c r="G191" s="85">
        <f t="shared" si="7"/>
        <v>158100</v>
      </c>
      <c r="H191" s="342"/>
      <c r="I191" s="342">
        <v>158100</v>
      </c>
      <c r="J191" s="342"/>
      <c r="K191" s="342"/>
      <c r="L191" s="506" t="s">
        <v>191</v>
      </c>
      <c r="M191" s="559">
        <v>158100</v>
      </c>
    </row>
    <row r="192" spans="1:23" ht="15.95" customHeight="1" x14ac:dyDescent="0.3">
      <c r="A192" s="97"/>
      <c r="B192" s="363" t="s">
        <v>26</v>
      </c>
      <c r="C192" s="365"/>
      <c r="D192" s="346"/>
      <c r="E192" s="365"/>
      <c r="F192" s="365"/>
      <c r="G192" s="85">
        <f t="shared" si="7"/>
        <v>2400</v>
      </c>
      <c r="H192" s="357"/>
      <c r="I192" s="357">
        <v>2400</v>
      </c>
      <c r="J192" s="357"/>
      <c r="K192" s="357"/>
      <c r="L192" s="508"/>
      <c r="M192" s="559">
        <v>2400</v>
      </c>
    </row>
    <row r="193" spans="1:15" ht="45.75" customHeight="1" x14ac:dyDescent="0.3">
      <c r="A193" s="36">
        <v>5</v>
      </c>
      <c r="B193" s="360" t="s">
        <v>177</v>
      </c>
      <c r="C193" s="367" t="s">
        <v>84</v>
      </c>
      <c r="D193" s="36">
        <v>3132</v>
      </c>
      <c r="E193" s="350">
        <v>308320</v>
      </c>
      <c r="F193" s="350">
        <v>1320</v>
      </c>
      <c r="G193" s="121">
        <f>SUM(G194:G195)</f>
        <v>216700</v>
      </c>
      <c r="H193" s="121">
        <f>SUM(H194:H195)</f>
        <v>0</v>
      </c>
      <c r="I193" s="121">
        <f>SUM(I194:I195)</f>
        <v>216700</v>
      </c>
      <c r="J193" s="121">
        <f>SUM(J194:J195)</f>
        <v>0</v>
      </c>
      <c r="K193" s="121">
        <f>SUM(K194:K195)</f>
        <v>0</v>
      </c>
      <c r="L193" s="505"/>
      <c r="M193" s="558">
        <f>SUM(M194:M195)</f>
        <v>216700</v>
      </c>
    </row>
    <row r="194" spans="1:15" ht="15.95" customHeight="1" x14ac:dyDescent="0.3">
      <c r="A194" s="40"/>
      <c r="B194" s="362" t="s">
        <v>32</v>
      </c>
      <c r="C194" s="358"/>
      <c r="D194" s="344"/>
      <c r="E194" s="358"/>
      <c r="F194" s="358"/>
      <c r="G194" s="85">
        <f t="shared" si="7"/>
        <v>213200</v>
      </c>
      <c r="H194" s="342"/>
      <c r="I194" s="342">
        <v>213200</v>
      </c>
      <c r="J194" s="342"/>
      <c r="K194" s="342"/>
      <c r="L194" s="506" t="s">
        <v>191</v>
      </c>
      <c r="M194" s="559">
        <v>213200</v>
      </c>
    </row>
    <row r="195" spans="1:15" ht="15.95" customHeight="1" x14ac:dyDescent="0.3">
      <c r="A195" s="40"/>
      <c r="B195" s="363" t="s">
        <v>26</v>
      </c>
      <c r="C195" s="358"/>
      <c r="D195" s="344"/>
      <c r="E195" s="358"/>
      <c r="F195" s="358"/>
      <c r="G195" s="85">
        <f t="shared" si="7"/>
        <v>3500</v>
      </c>
      <c r="H195" s="342"/>
      <c r="I195" s="342">
        <v>3500</v>
      </c>
      <c r="J195" s="342"/>
      <c r="K195" s="342"/>
      <c r="L195" s="507"/>
      <c r="M195" s="559">
        <v>3500</v>
      </c>
    </row>
    <row r="196" spans="1:15" ht="34.5" customHeight="1" x14ac:dyDescent="0.3">
      <c r="A196" s="36">
        <v>6</v>
      </c>
      <c r="B196" s="529" t="s">
        <v>205</v>
      </c>
      <c r="C196" s="367" t="s">
        <v>84</v>
      </c>
      <c r="D196" s="36">
        <v>3132</v>
      </c>
      <c r="E196" s="347">
        <v>203320</v>
      </c>
      <c r="F196" s="350">
        <v>1320</v>
      </c>
      <c r="G196" s="121">
        <f>SUM(G197:G198)</f>
        <v>142700</v>
      </c>
      <c r="H196" s="121">
        <f>SUM(H197:H198)</f>
        <v>0</v>
      </c>
      <c r="I196" s="121">
        <f>SUM(I197:I198)</f>
        <v>142700</v>
      </c>
      <c r="J196" s="121">
        <f>SUM(J197:J198)</f>
        <v>0</v>
      </c>
      <c r="K196" s="121">
        <f>SUM(K197:K198)</f>
        <v>0</v>
      </c>
      <c r="L196" s="505"/>
      <c r="M196" s="558">
        <f>SUM(M197:M198)</f>
        <v>142700</v>
      </c>
    </row>
    <row r="197" spans="1:15" ht="15.95" customHeight="1" x14ac:dyDescent="0.3">
      <c r="A197" s="40"/>
      <c r="B197" s="530" t="s">
        <v>32</v>
      </c>
      <c r="C197" s="354"/>
      <c r="D197" s="343"/>
      <c r="E197" s="354"/>
      <c r="F197" s="358"/>
      <c r="G197" s="85">
        <f t="shared" si="7"/>
        <v>140400</v>
      </c>
      <c r="H197" s="342"/>
      <c r="I197" s="342">
        <v>140400</v>
      </c>
      <c r="J197" s="342"/>
      <c r="K197" s="342"/>
      <c r="L197" s="506" t="s">
        <v>191</v>
      </c>
      <c r="M197" s="559">
        <v>140400</v>
      </c>
    </row>
    <row r="198" spans="1:15" ht="15.95" customHeight="1" x14ac:dyDescent="0.3">
      <c r="A198" s="97"/>
      <c r="B198" s="531" t="s">
        <v>26</v>
      </c>
      <c r="C198" s="356"/>
      <c r="D198" s="327"/>
      <c r="E198" s="368"/>
      <c r="F198" s="357"/>
      <c r="G198" s="91">
        <f t="shared" si="7"/>
        <v>2300</v>
      </c>
      <c r="H198" s="357"/>
      <c r="I198" s="357">
        <v>2300</v>
      </c>
      <c r="J198" s="357"/>
      <c r="K198" s="357"/>
      <c r="L198" s="509"/>
      <c r="M198" s="559">
        <v>2300</v>
      </c>
    </row>
    <row r="199" spans="1:15" ht="34.5" customHeight="1" x14ac:dyDescent="0.3">
      <c r="A199" s="119">
        <v>7</v>
      </c>
      <c r="B199" s="369" t="s">
        <v>178</v>
      </c>
      <c r="C199" s="367" t="s">
        <v>84</v>
      </c>
      <c r="D199" s="36">
        <v>3132</v>
      </c>
      <c r="E199" s="347">
        <v>463320</v>
      </c>
      <c r="F199" s="350">
        <v>1320</v>
      </c>
      <c r="G199" s="121">
        <f>SUM(G200:G201)</f>
        <v>326500</v>
      </c>
      <c r="H199" s="121">
        <f>SUM(H200:H201)</f>
        <v>0</v>
      </c>
      <c r="I199" s="121">
        <f>SUM(I200:I201)</f>
        <v>326500</v>
      </c>
      <c r="J199" s="121">
        <f>SUM(J200:J201)</f>
        <v>0</v>
      </c>
      <c r="K199" s="121">
        <f>SUM(K200:K201)</f>
        <v>0</v>
      </c>
      <c r="L199" s="505"/>
      <c r="M199" s="558">
        <f>SUM(M200:M201)</f>
        <v>326500</v>
      </c>
    </row>
    <row r="200" spans="1:15" ht="15.95" customHeight="1" x14ac:dyDescent="0.3">
      <c r="A200" s="325"/>
      <c r="B200" s="370" t="s">
        <v>32</v>
      </c>
      <c r="C200" s="354"/>
      <c r="D200" s="343"/>
      <c r="E200" s="351"/>
      <c r="F200" s="342"/>
      <c r="G200" s="85">
        <f t="shared" si="7"/>
        <v>320600</v>
      </c>
      <c r="H200" s="358"/>
      <c r="I200" s="342">
        <v>320600</v>
      </c>
      <c r="J200" s="358"/>
      <c r="K200" s="358"/>
      <c r="L200" s="506" t="s">
        <v>191</v>
      </c>
      <c r="M200" s="559">
        <v>320600</v>
      </c>
    </row>
    <row r="201" spans="1:15" ht="15.95" customHeight="1" x14ac:dyDescent="0.3">
      <c r="A201" s="327"/>
      <c r="B201" s="371" t="s">
        <v>26</v>
      </c>
      <c r="C201" s="356"/>
      <c r="D201" s="327"/>
      <c r="E201" s="368"/>
      <c r="F201" s="357"/>
      <c r="G201" s="85">
        <f t="shared" si="7"/>
        <v>5900</v>
      </c>
      <c r="H201" s="365"/>
      <c r="I201" s="357">
        <v>5900</v>
      </c>
      <c r="J201" s="357"/>
      <c r="K201" s="357"/>
      <c r="L201" s="509"/>
      <c r="M201" s="559">
        <v>5900</v>
      </c>
    </row>
    <row r="202" spans="1:15" ht="33.75" customHeight="1" x14ac:dyDescent="0.3">
      <c r="A202" s="119">
        <v>8</v>
      </c>
      <c r="B202" s="369" t="s">
        <v>179</v>
      </c>
      <c r="C202" s="367" t="s">
        <v>84</v>
      </c>
      <c r="D202" s="36">
        <v>3132</v>
      </c>
      <c r="E202" s="347">
        <v>46320</v>
      </c>
      <c r="F202" s="350">
        <v>528</v>
      </c>
      <c r="G202" s="121">
        <f>SUM(G203:G204)</f>
        <v>32602</v>
      </c>
      <c r="H202" s="121">
        <f>SUM(H203:H204)</f>
        <v>0</v>
      </c>
      <c r="I202" s="121">
        <f>SUM(I203:I204)</f>
        <v>32602</v>
      </c>
      <c r="J202" s="121"/>
      <c r="K202" s="121">
        <f>SUM(K203:K204)</f>
        <v>0</v>
      </c>
      <c r="L202" s="505"/>
      <c r="M202" s="558">
        <f>SUM(M203:M204)</f>
        <v>32602</v>
      </c>
    </row>
    <row r="203" spans="1:15" ht="15.95" customHeight="1" x14ac:dyDescent="0.3">
      <c r="A203" s="325"/>
      <c r="B203" s="370" t="s">
        <v>32</v>
      </c>
      <c r="C203" s="354"/>
      <c r="D203" s="343"/>
      <c r="E203" s="351"/>
      <c r="F203" s="342"/>
      <c r="G203" s="85">
        <f t="shared" si="7"/>
        <v>31902</v>
      </c>
      <c r="H203" s="358"/>
      <c r="I203" s="342">
        <v>31902</v>
      </c>
      <c r="J203" s="358"/>
      <c r="K203" s="358"/>
      <c r="L203" s="506" t="s">
        <v>191</v>
      </c>
      <c r="M203" s="559">
        <v>31902</v>
      </c>
    </row>
    <row r="204" spans="1:15" ht="15.95" customHeight="1" x14ac:dyDescent="0.3">
      <c r="A204" s="327"/>
      <c r="B204" s="371" t="s">
        <v>26</v>
      </c>
      <c r="C204" s="356"/>
      <c r="D204" s="327"/>
      <c r="E204" s="368"/>
      <c r="F204" s="357"/>
      <c r="G204" s="91">
        <f t="shared" si="7"/>
        <v>700</v>
      </c>
      <c r="H204" s="365"/>
      <c r="I204" s="357">
        <v>700</v>
      </c>
      <c r="J204" s="357"/>
      <c r="K204" s="357"/>
      <c r="L204" s="509"/>
      <c r="M204" s="559">
        <v>700</v>
      </c>
    </row>
    <row r="205" spans="1:15" ht="34.5" customHeight="1" x14ac:dyDescent="0.3">
      <c r="A205" s="119">
        <v>9</v>
      </c>
      <c r="B205" s="369" t="s">
        <v>270</v>
      </c>
      <c r="C205" s="367" t="s">
        <v>84</v>
      </c>
      <c r="D205" s="36">
        <v>3132</v>
      </c>
      <c r="E205" s="347">
        <v>598320</v>
      </c>
      <c r="F205" s="350">
        <v>1320</v>
      </c>
      <c r="G205" s="121">
        <f>SUM(G206:G207)</f>
        <v>421300</v>
      </c>
      <c r="H205" s="121">
        <f>SUM(H206:H207)</f>
        <v>0</v>
      </c>
      <c r="I205" s="121">
        <f>SUM(I206:I207)</f>
        <v>421300</v>
      </c>
      <c r="J205" s="121">
        <f>SUM(J206:J207)</f>
        <v>0</v>
      </c>
      <c r="K205" s="121">
        <f>SUM(K206:K207)</f>
        <v>0</v>
      </c>
      <c r="L205" s="505"/>
      <c r="M205" s="558">
        <f>SUM(M206:M207)</f>
        <v>421300</v>
      </c>
    </row>
    <row r="206" spans="1:15" ht="15.95" customHeight="1" x14ac:dyDescent="0.3">
      <c r="A206" s="325"/>
      <c r="B206" s="370" t="s">
        <v>32</v>
      </c>
      <c r="C206" s="354"/>
      <c r="D206" s="343"/>
      <c r="E206" s="351"/>
      <c r="F206" s="342"/>
      <c r="G206" s="85">
        <f t="shared" si="7"/>
        <v>414300</v>
      </c>
      <c r="H206" s="358"/>
      <c r="I206" s="342">
        <v>414300</v>
      </c>
      <c r="J206" s="358"/>
      <c r="K206" s="358"/>
      <c r="L206" s="506" t="s">
        <v>191</v>
      </c>
      <c r="M206" s="559">
        <v>414300</v>
      </c>
    </row>
    <row r="207" spans="1:15" ht="15.95" customHeight="1" x14ac:dyDescent="0.3">
      <c r="A207" s="327"/>
      <c r="B207" s="371" t="s">
        <v>26</v>
      </c>
      <c r="C207" s="356"/>
      <c r="D207" s="327"/>
      <c r="E207" s="368"/>
      <c r="F207" s="357"/>
      <c r="G207" s="85">
        <f t="shared" si="7"/>
        <v>7000</v>
      </c>
      <c r="H207" s="365"/>
      <c r="I207" s="357">
        <v>7000</v>
      </c>
      <c r="J207" s="357"/>
      <c r="K207" s="357"/>
      <c r="L207" s="509"/>
      <c r="M207" s="559">
        <v>7000</v>
      </c>
    </row>
    <row r="208" spans="1:15" ht="34.5" customHeight="1" x14ac:dyDescent="0.3">
      <c r="A208" s="119">
        <v>10</v>
      </c>
      <c r="B208" s="527" t="s">
        <v>251</v>
      </c>
      <c r="C208" s="178" t="s">
        <v>84</v>
      </c>
      <c r="D208" s="168">
        <v>3132</v>
      </c>
      <c r="E208" s="338"/>
      <c r="F208" s="120"/>
      <c r="G208" s="431">
        <f>SUM(G209:G210)</f>
        <v>605500</v>
      </c>
      <c r="H208" s="121">
        <f>SUM(H209:H210)</f>
        <v>0</v>
      </c>
      <c r="I208" s="121">
        <v>200000</v>
      </c>
      <c r="J208" s="431">
        <f>SUM(J209:J210)</f>
        <v>405500</v>
      </c>
      <c r="K208" s="121">
        <f>SUM(K209:K210)</f>
        <v>0</v>
      </c>
      <c r="L208" s="510"/>
      <c r="M208" s="558">
        <f>SUM(M209:M210)</f>
        <v>200000</v>
      </c>
      <c r="O208" s="560">
        <v>405.5</v>
      </c>
    </row>
    <row r="209" spans="1:23" ht="15.95" customHeight="1" x14ac:dyDescent="0.3">
      <c r="A209" s="325"/>
      <c r="B209" s="189" t="s">
        <v>32</v>
      </c>
      <c r="C209" s="336"/>
      <c r="D209" s="372"/>
      <c r="E209" s="87"/>
      <c r="F209" s="86"/>
      <c r="G209" s="432">
        <f t="shared" si="7"/>
        <v>597500</v>
      </c>
      <c r="H209" s="337"/>
      <c r="I209" s="86">
        <v>196000</v>
      </c>
      <c r="J209" s="432">
        <v>401500</v>
      </c>
      <c r="K209" s="337"/>
      <c r="L209" s="26" t="s">
        <v>323</v>
      </c>
      <c r="M209" s="561">
        <v>196000</v>
      </c>
    </row>
    <row r="210" spans="1:23" ht="15.95" customHeight="1" x14ac:dyDescent="0.3">
      <c r="A210" s="325"/>
      <c r="B210" s="189" t="s">
        <v>26</v>
      </c>
      <c r="C210" s="434"/>
      <c r="D210" s="434"/>
      <c r="E210" s="435"/>
      <c r="F210" s="85"/>
      <c r="G210" s="432">
        <f t="shared" si="7"/>
        <v>8000</v>
      </c>
      <c r="H210" s="436"/>
      <c r="I210" s="86">
        <v>4000</v>
      </c>
      <c r="J210" s="432">
        <v>4000</v>
      </c>
      <c r="K210" s="24"/>
      <c r="L210" s="26"/>
      <c r="M210" s="561">
        <v>4000</v>
      </c>
      <c r="O210" s="532">
        <v>515</v>
      </c>
    </row>
    <row r="211" spans="1:23" ht="33" customHeight="1" x14ac:dyDescent="0.3">
      <c r="A211" s="119">
        <v>11</v>
      </c>
      <c r="B211" s="527" t="s">
        <v>282</v>
      </c>
      <c r="C211" s="178" t="s">
        <v>84</v>
      </c>
      <c r="D211" s="168">
        <v>3132</v>
      </c>
      <c r="E211" s="437"/>
      <c r="F211" s="70"/>
      <c r="G211" s="431">
        <v>515000</v>
      </c>
      <c r="H211" s="121">
        <f>SUM(H213:H214)</f>
        <v>0</v>
      </c>
      <c r="I211" s="121">
        <f>SUM(I213:I214)</f>
        <v>0</v>
      </c>
      <c r="J211" s="438">
        <v>515000</v>
      </c>
      <c r="K211" s="30"/>
      <c r="L211" s="20"/>
      <c r="M211" s="561"/>
    </row>
    <row r="212" spans="1:23" ht="15.95" customHeight="1" x14ac:dyDescent="0.3">
      <c r="A212" s="325"/>
      <c r="B212" s="43" t="s">
        <v>37</v>
      </c>
      <c r="C212" s="516"/>
      <c r="D212" s="434"/>
      <c r="E212" s="435"/>
      <c r="F212" s="85"/>
      <c r="G212" s="432">
        <v>4000</v>
      </c>
      <c r="H212" s="268"/>
      <c r="I212" s="268"/>
      <c r="J212" s="432">
        <v>4000</v>
      </c>
      <c r="K212" s="24"/>
      <c r="L212" s="26"/>
      <c r="M212" s="561"/>
    </row>
    <row r="213" spans="1:23" ht="15.95" customHeight="1" x14ac:dyDescent="0.3">
      <c r="A213" s="325"/>
      <c r="B213" s="189" t="s">
        <v>32</v>
      </c>
      <c r="C213" s="434"/>
      <c r="D213" s="434"/>
      <c r="E213" s="435"/>
      <c r="F213" s="85"/>
      <c r="G213" s="432">
        <v>508000</v>
      </c>
      <c r="H213" s="436"/>
      <c r="I213" s="86"/>
      <c r="J213" s="432">
        <v>508000</v>
      </c>
      <c r="K213" s="24"/>
      <c r="L213" s="26" t="s">
        <v>25</v>
      </c>
      <c r="M213" s="561">
        <f>J208-200000+J211+J215+G222</f>
        <v>1200000</v>
      </c>
    </row>
    <row r="214" spans="1:23" ht="15.95" customHeight="1" x14ac:dyDescent="0.3">
      <c r="A214" s="327"/>
      <c r="B214" s="190" t="s">
        <v>26</v>
      </c>
      <c r="C214" s="339"/>
      <c r="D214" s="339"/>
      <c r="E214" s="340"/>
      <c r="F214" s="91"/>
      <c r="G214" s="433">
        <v>3000</v>
      </c>
      <c r="H214" s="341"/>
      <c r="I214" s="93"/>
      <c r="J214" s="433">
        <v>3000</v>
      </c>
      <c r="K214" s="28"/>
      <c r="L214" s="47"/>
      <c r="M214" s="561"/>
    </row>
    <row r="215" spans="1:23" ht="45.75" customHeight="1" x14ac:dyDescent="0.3">
      <c r="A215" s="119">
        <v>12</v>
      </c>
      <c r="B215" s="527" t="s">
        <v>283</v>
      </c>
      <c r="C215" s="178" t="s">
        <v>84</v>
      </c>
      <c r="D215" s="168">
        <v>3132</v>
      </c>
      <c r="E215" s="437"/>
      <c r="F215" s="70"/>
      <c r="G215" s="431">
        <v>459500</v>
      </c>
      <c r="H215" s="121">
        <f>SUM(H216:H217)</f>
        <v>0</v>
      </c>
      <c r="I215" s="121">
        <f>SUM(I216:I217)</f>
        <v>0</v>
      </c>
      <c r="J215" s="438">
        <v>459500</v>
      </c>
      <c r="K215" s="30"/>
      <c r="L215" s="20"/>
      <c r="M215" s="561"/>
      <c r="O215" s="532">
        <v>459.5</v>
      </c>
    </row>
    <row r="216" spans="1:23" ht="15.95" customHeight="1" x14ac:dyDescent="0.3">
      <c r="A216" s="325"/>
      <c r="B216" s="189" t="s">
        <v>32</v>
      </c>
      <c r="C216" s="434"/>
      <c r="D216" s="434"/>
      <c r="E216" s="435"/>
      <c r="F216" s="85"/>
      <c r="G216" s="432">
        <f>G215-G217</f>
        <v>453000</v>
      </c>
      <c r="H216" s="436"/>
      <c r="I216" s="86"/>
      <c r="J216" s="432">
        <f>J215-J217</f>
        <v>453000</v>
      </c>
      <c r="K216" s="24"/>
      <c r="L216" s="26" t="s">
        <v>128</v>
      </c>
      <c r="M216" s="561"/>
    </row>
    <row r="217" spans="1:23" ht="15.95" customHeight="1" x14ac:dyDescent="0.3">
      <c r="A217" s="327"/>
      <c r="B217" s="190" t="s">
        <v>26</v>
      </c>
      <c r="C217" s="339"/>
      <c r="D217" s="339"/>
      <c r="E217" s="340"/>
      <c r="F217" s="91"/>
      <c r="G217" s="433">
        <v>6500</v>
      </c>
      <c r="H217" s="341"/>
      <c r="I217" s="93"/>
      <c r="J217" s="433">
        <v>6500</v>
      </c>
      <c r="K217" s="28"/>
      <c r="L217" s="47"/>
      <c r="M217" s="561"/>
    </row>
    <row r="218" spans="1:23" ht="34.5" customHeight="1" x14ac:dyDescent="0.3">
      <c r="A218" s="119">
        <v>14</v>
      </c>
      <c r="B218" s="528" t="s">
        <v>224</v>
      </c>
      <c r="C218" s="178" t="s">
        <v>84</v>
      </c>
      <c r="D218" s="168">
        <v>3132</v>
      </c>
      <c r="E218" s="338"/>
      <c r="F218" s="120"/>
      <c r="G218" s="121">
        <v>235000</v>
      </c>
      <c r="H218" s="121">
        <f>SUM(H220:H221)</f>
        <v>0</v>
      </c>
      <c r="I218" s="121">
        <f>I219+I220</f>
        <v>235000</v>
      </c>
      <c r="J218" s="121">
        <v>0</v>
      </c>
      <c r="K218" s="121">
        <f>SUM(K220:K221)</f>
        <v>0</v>
      </c>
      <c r="L218" s="510"/>
      <c r="M218" s="558">
        <f>SUM(M220:M221)</f>
        <v>235000</v>
      </c>
    </row>
    <row r="219" spans="1:23" ht="15.95" customHeight="1" x14ac:dyDescent="0.3">
      <c r="A219" s="325"/>
      <c r="B219" s="43" t="s">
        <v>37</v>
      </c>
      <c r="C219" s="516"/>
      <c r="D219" s="434"/>
      <c r="E219" s="87"/>
      <c r="F219" s="86"/>
      <c r="G219" s="102">
        <v>4000</v>
      </c>
      <c r="H219" s="268"/>
      <c r="I219" s="85">
        <v>4000</v>
      </c>
      <c r="J219" s="268"/>
      <c r="K219" s="268"/>
      <c r="L219" s="517"/>
      <c r="M219" s="558"/>
    </row>
    <row r="220" spans="1:23" ht="15.95" customHeight="1" x14ac:dyDescent="0.3">
      <c r="A220" s="325"/>
      <c r="B220" s="189" t="s">
        <v>32</v>
      </c>
      <c r="C220" s="336"/>
      <c r="D220" s="372"/>
      <c r="E220" s="87"/>
      <c r="F220" s="86"/>
      <c r="G220" s="85">
        <f t="shared" si="7"/>
        <v>231000</v>
      </c>
      <c r="H220" s="337"/>
      <c r="I220" s="85">
        <v>231000</v>
      </c>
      <c r="J220" s="85"/>
      <c r="K220" s="337"/>
      <c r="L220" s="26" t="s">
        <v>25</v>
      </c>
      <c r="M220" s="561">
        <v>231000</v>
      </c>
    </row>
    <row r="221" spans="1:23" ht="15.95" customHeight="1" x14ac:dyDescent="0.3">
      <c r="A221" s="327"/>
      <c r="B221" s="190" t="s">
        <v>26</v>
      </c>
      <c r="C221" s="339"/>
      <c r="D221" s="339"/>
      <c r="E221" s="340"/>
      <c r="F221" s="91"/>
      <c r="G221" s="270"/>
      <c r="H221" s="341"/>
      <c r="I221" s="91"/>
      <c r="J221" s="91"/>
      <c r="K221" s="28"/>
      <c r="L221" s="47"/>
      <c r="M221" s="561">
        <v>4000</v>
      </c>
    </row>
    <row r="222" spans="1:23" ht="46.5" customHeight="1" x14ac:dyDescent="0.3">
      <c r="A222" s="327">
        <v>15</v>
      </c>
      <c r="B222" s="467" t="s">
        <v>281</v>
      </c>
      <c r="C222" s="178" t="s">
        <v>84</v>
      </c>
      <c r="D222" s="168">
        <v>3132</v>
      </c>
      <c r="E222" s="340"/>
      <c r="F222" s="91"/>
      <c r="G222" s="430">
        <v>20000</v>
      </c>
      <c r="H222" s="341"/>
      <c r="I222" s="93"/>
      <c r="J222" s="433">
        <v>20000</v>
      </c>
      <c r="K222" s="28"/>
      <c r="L222" s="47" t="s">
        <v>74</v>
      </c>
      <c r="M222" s="546"/>
      <c r="O222" s="532">
        <v>20</v>
      </c>
    </row>
    <row r="223" spans="1:23" ht="21" customHeight="1" x14ac:dyDescent="0.3">
      <c r="A223" s="216"/>
      <c r="B223" s="207" t="s">
        <v>70</v>
      </c>
      <c r="C223" s="373"/>
      <c r="D223" s="373"/>
      <c r="E223" s="374"/>
      <c r="F223" s="295"/>
      <c r="G223" s="219">
        <f>G181+G184+G187+G190+G193+G196+G199+G202+G205+G208+G211+G215+G218+G222</f>
        <v>4055402</v>
      </c>
      <c r="H223" s="219">
        <f>H181+H184+H187+H190+H193+H196+H199+H202+H205+H208+H211+H215+H218+H222</f>
        <v>0</v>
      </c>
      <c r="I223" s="219">
        <f>I181+I184+I187+I190+I193+I196+I199+I202+I205+I208+I211+I215+I218+I222</f>
        <v>2655402</v>
      </c>
      <c r="J223" s="219">
        <f>J181+J184+J187+J190+J193+J196+J199+J202+J205+J208+J211+J215+J218+J222</f>
        <v>1400000</v>
      </c>
      <c r="K223" s="219">
        <f>K181+K184+K187+K190+K193+K196+K199+K202+K205+K208+K211+K215+K218+K222</f>
        <v>0</v>
      </c>
      <c r="L223" s="216"/>
    </row>
    <row r="224" spans="1:23" s="317" customFormat="1" ht="15.95" customHeight="1" x14ac:dyDescent="0.25">
      <c r="A224" s="73"/>
      <c r="B224" s="61" t="s">
        <v>29</v>
      </c>
      <c r="C224" s="110"/>
      <c r="D224" s="110"/>
      <c r="E224" s="194"/>
      <c r="F224" s="112"/>
      <c r="G224" s="76">
        <f>G183+G186+G189+G192+G195++G198+G201+G204+G207+G210+G214+G217+G221</f>
        <v>54400</v>
      </c>
      <c r="H224" s="76">
        <f>H183+H186+H189+H192+H195++H198+H201+H204+H207+H210+H214+H217+H221</f>
        <v>0</v>
      </c>
      <c r="I224" s="76">
        <f>I183+I186+I189+I192+I195++I198+I201+I204+I207+I210+I214+I217+I221</f>
        <v>40900</v>
      </c>
      <c r="J224" s="76">
        <f>J183+J186+J189+J192+J195++J198+J201+J204+J207+J210+J214+J217+J221</f>
        <v>13500</v>
      </c>
      <c r="K224" s="76">
        <f>K183+K186+K189+K192+K195++K198+K201+K204+K207+K210+K214+K217+K221</f>
        <v>0</v>
      </c>
      <c r="L224" s="73"/>
      <c r="M224" s="550"/>
      <c r="N224" s="550"/>
      <c r="O224" s="551"/>
      <c r="P224" s="551"/>
      <c r="Q224" s="551"/>
      <c r="R224" s="551"/>
      <c r="S224" s="551"/>
      <c r="T224" s="551"/>
      <c r="U224" s="551"/>
      <c r="V224" s="551"/>
      <c r="W224" s="551"/>
    </row>
    <row r="225" spans="1:23" x14ac:dyDescent="0.3">
      <c r="A225" s="634" t="s">
        <v>97</v>
      </c>
      <c r="B225" s="635"/>
      <c r="C225" s="635"/>
      <c r="D225" s="635"/>
      <c r="E225" s="635"/>
      <c r="F225" s="635"/>
      <c r="G225" s="635"/>
      <c r="H225" s="635"/>
      <c r="I225" s="635"/>
      <c r="J225" s="635"/>
      <c r="K225" s="635"/>
      <c r="L225" s="636"/>
    </row>
    <row r="226" spans="1:23" s="317" customFormat="1" ht="31.5" x14ac:dyDescent="0.25">
      <c r="A226" s="73">
        <v>1</v>
      </c>
      <c r="B226" s="467" t="s">
        <v>93</v>
      </c>
      <c r="C226" s="62" t="s">
        <v>22</v>
      </c>
      <c r="D226" s="60">
        <v>3210</v>
      </c>
      <c r="E226" s="74">
        <v>10000000</v>
      </c>
      <c r="F226" s="143"/>
      <c r="G226" s="479">
        <v>2630125</v>
      </c>
      <c r="H226" s="52"/>
      <c r="I226" s="145"/>
      <c r="J226" s="63">
        <v>2630125</v>
      </c>
      <c r="K226" s="52"/>
      <c r="L226" s="12" t="s">
        <v>312</v>
      </c>
      <c r="M226" s="550"/>
      <c r="N226" s="550"/>
      <c r="O226" s="551"/>
      <c r="P226" s="551"/>
      <c r="Q226" s="551"/>
      <c r="R226" s="551"/>
      <c r="S226" s="551"/>
      <c r="T226" s="551"/>
      <c r="U226" s="551"/>
      <c r="V226" s="551"/>
      <c r="W226" s="551"/>
    </row>
    <row r="227" spans="1:23" s="317" customFormat="1" x14ac:dyDescent="0.25">
      <c r="A227" s="216"/>
      <c r="B227" s="207" t="s">
        <v>70</v>
      </c>
      <c r="C227" s="373"/>
      <c r="D227" s="373"/>
      <c r="E227" s="374"/>
      <c r="F227" s="295"/>
      <c r="G227" s="210">
        <f>G226</f>
        <v>2630125</v>
      </c>
      <c r="H227" s="465"/>
      <c r="I227" s="465"/>
      <c r="J227" s="210">
        <f>J226</f>
        <v>2630125</v>
      </c>
      <c r="K227" s="465"/>
      <c r="L227" s="220"/>
      <c r="M227" s="550"/>
      <c r="N227" s="550"/>
      <c r="O227" s="551"/>
      <c r="P227" s="551"/>
      <c r="Q227" s="551"/>
      <c r="R227" s="551"/>
      <c r="S227" s="551"/>
      <c r="T227" s="551"/>
      <c r="U227" s="551"/>
      <c r="V227" s="551"/>
      <c r="W227" s="551"/>
    </row>
    <row r="228" spans="1:23" ht="27.75" customHeight="1" x14ac:dyDescent="0.3">
      <c r="A228" s="378"/>
      <c r="B228" s="379" t="s">
        <v>271</v>
      </c>
      <c r="C228" s="380"/>
      <c r="D228" s="380"/>
      <c r="E228" s="381"/>
      <c r="F228" s="382"/>
      <c r="G228" s="439">
        <f>G63+G74+G128+G178+G223+G227</f>
        <v>38529549</v>
      </c>
      <c r="H228" s="439">
        <f>H63+H74+H128+H178+H223+H227</f>
        <v>0</v>
      </c>
      <c r="I228" s="439">
        <f>I63+I74+I128+I178+I223+I227</f>
        <v>31086476</v>
      </c>
      <c r="J228" s="439">
        <f>J63+J74+J128+J178+J223+J227</f>
        <v>7443073</v>
      </c>
      <c r="K228" s="439">
        <f>K63+K74+K128+K178+K223+K227</f>
        <v>0</v>
      </c>
      <c r="L228" s="378"/>
      <c r="N228" s="170">
        <f>SUM(N78:N226)</f>
        <v>647</v>
      </c>
      <c r="O228" s="170">
        <f>SUM(O78:O226)</f>
        <v>2102.5</v>
      </c>
    </row>
    <row r="229" spans="1:23" s="317" customFormat="1" ht="15.75" x14ac:dyDescent="0.25">
      <c r="A229" s="73"/>
      <c r="B229" s="61" t="s">
        <v>29</v>
      </c>
      <c r="C229" s="110"/>
      <c r="D229" s="110"/>
      <c r="E229" s="194"/>
      <c r="F229" s="112"/>
      <c r="G229" s="76">
        <f>G64+G75+G129+G179+G224</f>
        <v>427908</v>
      </c>
      <c r="H229" s="76">
        <f>H64+H75+H129+H179+H224</f>
        <v>0</v>
      </c>
      <c r="I229" s="76">
        <f>I64+I75+I129+I179+I224</f>
        <v>376008</v>
      </c>
      <c r="J229" s="76">
        <f>J64+J75+J129+J179+J224</f>
        <v>51900</v>
      </c>
      <c r="K229" s="76">
        <f>K64+K75+K129+K179+K224</f>
        <v>0</v>
      </c>
      <c r="L229" s="73"/>
      <c r="M229" s="550"/>
      <c r="N229" s="550"/>
      <c r="O229" s="551"/>
      <c r="P229" s="551"/>
      <c r="Q229" s="551"/>
      <c r="R229" s="551"/>
      <c r="S229" s="551"/>
      <c r="T229" s="551"/>
      <c r="U229" s="551"/>
      <c r="V229" s="551"/>
      <c r="W229" s="551"/>
    </row>
    <row r="230" spans="1:23" ht="24.75" customHeight="1" x14ac:dyDescent="0.3">
      <c r="A230" s="389"/>
      <c r="B230" s="390" t="s">
        <v>272</v>
      </c>
      <c r="C230" s="391"/>
      <c r="D230" s="391"/>
      <c r="E230" s="392"/>
      <c r="F230" s="392"/>
      <c r="G230" s="393">
        <f>G51+G228</f>
        <v>44974534</v>
      </c>
      <c r="H230" s="393">
        <f>H51+H228</f>
        <v>6444985</v>
      </c>
      <c r="I230" s="393">
        <f>I51+I228</f>
        <v>31086476</v>
      </c>
      <c r="J230" s="393">
        <f>J51+J228</f>
        <v>7443073</v>
      </c>
      <c r="K230" s="393">
        <f>K51+K228</f>
        <v>0</v>
      </c>
      <c r="L230" s="394"/>
    </row>
    <row r="231" spans="1:23" s="397" customFormat="1" ht="27" customHeight="1" x14ac:dyDescent="0.3">
      <c r="A231" s="383"/>
      <c r="B231" s="387" t="s">
        <v>105</v>
      </c>
      <c r="C231" s="384"/>
      <c r="D231" s="385"/>
      <c r="E231" s="386"/>
      <c r="F231" s="385"/>
      <c r="G231" s="388">
        <f>G229</f>
        <v>427908</v>
      </c>
      <c r="H231" s="388">
        <f>H229</f>
        <v>0</v>
      </c>
      <c r="I231" s="388">
        <f>I229</f>
        <v>376008</v>
      </c>
      <c r="J231" s="388">
        <f>J229</f>
        <v>51900</v>
      </c>
      <c r="K231" s="388">
        <f>K229</f>
        <v>0</v>
      </c>
      <c r="L231" s="384"/>
      <c r="M231" s="170"/>
      <c r="N231" s="170"/>
      <c r="O231" s="532"/>
      <c r="P231" s="532"/>
      <c r="Q231" s="532"/>
      <c r="R231" s="532"/>
      <c r="S231" s="532"/>
      <c r="T231" s="532"/>
      <c r="U231" s="532"/>
      <c r="V231" s="532"/>
      <c r="W231" s="532"/>
    </row>
    <row r="232" spans="1:23" s="395" customFormat="1" ht="21" customHeight="1" x14ac:dyDescent="0.3">
      <c r="A232" s="157"/>
      <c r="B232" s="1"/>
      <c r="C232" s="2"/>
      <c r="D232" s="1"/>
      <c r="E232" s="3"/>
      <c r="F232" s="1"/>
      <c r="G232" s="621">
        <f>M236-G230</f>
        <v>0</v>
      </c>
      <c r="H232" s="1"/>
      <c r="I232" s="1"/>
      <c r="J232" s="1"/>
      <c r="K232" s="1"/>
      <c r="L232" s="8"/>
      <c r="M232" s="170"/>
      <c r="N232" s="170"/>
      <c r="O232" s="170"/>
      <c r="P232" s="170"/>
      <c r="Q232" s="170"/>
      <c r="R232" s="170"/>
      <c r="S232" s="170"/>
      <c r="T232" s="170"/>
      <c r="U232" s="170"/>
      <c r="V232" s="170"/>
      <c r="W232" s="170"/>
    </row>
    <row r="233" spans="1:23" s="1" customFormat="1" ht="18.600000000000001" customHeight="1" x14ac:dyDescent="0.35">
      <c r="A233" s="637" t="s">
        <v>106</v>
      </c>
      <c r="B233" s="637"/>
      <c r="C233" s="637"/>
      <c r="D233" s="637"/>
      <c r="E233" s="637"/>
      <c r="F233" s="637"/>
      <c r="G233" s="637"/>
      <c r="H233" s="637"/>
      <c r="I233" s="395"/>
      <c r="J233" s="395"/>
      <c r="K233" s="395"/>
      <c r="L233" s="396"/>
      <c r="M233" s="170"/>
      <c r="N233" s="170"/>
      <c r="O233" s="170"/>
      <c r="P233" s="170"/>
      <c r="Q233" s="170"/>
      <c r="R233" s="170"/>
      <c r="S233" s="170"/>
      <c r="T233" s="170"/>
      <c r="U233" s="170"/>
      <c r="V233" s="170"/>
      <c r="W233" s="170"/>
    </row>
    <row r="234" spans="1:23" s="1" customFormat="1" ht="18.600000000000001" customHeight="1" x14ac:dyDescent="0.35">
      <c r="A234" s="427" t="s">
        <v>107</v>
      </c>
      <c r="B234" s="427"/>
      <c r="C234" s="427"/>
      <c r="D234" s="427"/>
      <c r="E234" s="666"/>
      <c r="F234" s="666"/>
      <c r="G234" s="666"/>
      <c r="H234" s="666"/>
      <c r="I234" s="660" t="s">
        <v>274</v>
      </c>
      <c r="J234" s="660"/>
      <c r="K234" s="660"/>
      <c r="L234" s="660"/>
      <c r="M234" s="170"/>
      <c r="N234" s="170"/>
      <c r="O234" s="170"/>
      <c r="P234" s="170"/>
      <c r="Q234" s="170"/>
      <c r="R234" s="170"/>
      <c r="S234" s="170"/>
      <c r="T234" s="170"/>
      <c r="U234" s="170"/>
      <c r="V234" s="170"/>
      <c r="W234" s="170"/>
    </row>
    <row r="235" spans="1:23" s="1" customFormat="1" ht="18.600000000000001" customHeight="1" x14ac:dyDescent="0.3">
      <c r="A235" s="72"/>
      <c r="B235" s="238"/>
      <c r="C235" s="239"/>
      <c r="D235" s="239" t="s">
        <v>39</v>
      </c>
      <c r="E235" s="240"/>
      <c r="F235" s="72"/>
      <c r="G235" s="241"/>
      <c r="H235" s="242"/>
      <c r="I235" s="243"/>
      <c r="J235" s="72"/>
      <c r="K235" s="126"/>
      <c r="L235" s="244"/>
      <c r="M235" s="170"/>
      <c r="N235" s="170"/>
      <c r="O235" s="170"/>
      <c r="P235" s="170"/>
      <c r="Q235" s="170"/>
      <c r="R235" s="170"/>
      <c r="S235" s="170"/>
      <c r="T235" s="170"/>
      <c r="U235" s="170"/>
      <c r="V235" s="170"/>
      <c r="W235" s="170"/>
    </row>
    <row r="236" spans="1:23" s="1" customFormat="1" ht="18.600000000000001" customHeight="1" x14ac:dyDescent="0.3">
      <c r="A236" s="72"/>
      <c r="B236" s="238"/>
      <c r="C236" s="239"/>
      <c r="D236" s="239"/>
      <c r="E236" s="240"/>
      <c r="F236" s="563"/>
      <c r="G236" s="564"/>
      <c r="H236" s="565">
        <v>6444985</v>
      </c>
      <c r="I236" s="566">
        <v>31086476</v>
      </c>
      <c r="J236" s="563">
        <v>11047105</v>
      </c>
      <c r="K236" s="567">
        <v>0</v>
      </c>
      <c r="L236" s="568"/>
      <c r="M236" s="562">
        <v>44974534</v>
      </c>
      <c r="N236" s="170"/>
      <c r="O236" s="170"/>
      <c r="P236" s="170"/>
      <c r="Q236" s="170"/>
      <c r="R236" s="170"/>
      <c r="S236" s="170"/>
      <c r="T236" s="170"/>
      <c r="U236" s="170"/>
      <c r="V236" s="170"/>
      <c r="W236" s="170"/>
    </row>
    <row r="237" spans="1:23" s="1" customFormat="1" x14ac:dyDescent="0.3">
      <c r="A237" s="72"/>
      <c r="B237" s="238"/>
      <c r="C237" s="239"/>
      <c r="D237" s="239"/>
      <c r="E237" s="240"/>
      <c r="F237" s="563"/>
      <c r="G237" s="564"/>
      <c r="H237" s="565"/>
      <c r="I237" s="566"/>
      <c r="J237" s="563"/>
      <c r="K237" s="567"/>
      <c r="L237" s="568"/>
      <c r="M237" s="170"/>
      <c r="N237" s="170"/>
      <c r="O237" s="170"/>
      <c r="P237" s="170"/>
      <c r="Q237" s="170"/>
      <c r="R237" s="170"/>
      <c r="S237" s="170"/>
      <c r="T237" s="170"/>
      <c r="U237" s="170"/>
      <c r="V237" s="170"/>
      <c r="W237" s="170"/>
    </row>
    <row r="238" spans="1:23" s="1" customFormat="1" x14ac:dyDescent="0.3">
      <c r="A238" s="72"/>
      <c r="B238" s="238"/>
      <c r="C238" s="239"/>
      <c r="D238" s="239"/>
      <c r="E238" s="240"/>
      <c r="F238" s="563"/>
      <c r="G238" s="564">
        <f>SUM(H238:K238)</f>
        <v>40944409</v>
      </c>
      <c r="H238" s="569">
        <v>6444985</v>
      </c>
      <c r="I238" s="570">
        <v>31086476</v>
      </c>
      <c r="J238" s="564">
        <v>3412948</v>
      </c>
      <c r="K238" s="545">
        <v>0</v>
      </c>
      <c r="L238" s="568"/>
      <c r="M238" s="170"/>
      <c r="N238" s="170"/>
      <c r="O238" s="170"/>
      <c r="P238" s="170"/>
      <c r="Q238" s="170"/>
      <c r="R238" s="170"/>
      <c r="S238" s="170"/>
      <c r="T238" s="170"/>
      <c r="U238" s="170"/>
      <c r="V238" s="170"/>
      <c r="W238" s="170"/>
    </row>
    <row r="239" spans="1:23" s="1" customFormat="1" x14ac:dyDescent="0.3">
      <c r="C239" s="2"/>
      <c r="E239" s="287"/>
      <c r="F239" s="201"/>
      <c r="G239" s="481"/>
      <c r="H239" s="201"/>
      <c r="I239" s="201"/>
      <c r="J239" s="511">
        <v>1400000</v>
      </c>
      <c r="K239" s="289"/>
      <c r="L239" s="289"/>
      <c r="M239" s="170"/>
      <c r="N239" s="170"/>
      <c r="O239" s="170"/>
      <c r="P239" s="170"/>
      <c r="Q239" s="170"/>
      <c r="R239" s="170"/>
      <c r="S239" s="170"/>
      <c r="T239" s="170"/>
      <c r="U239" s="170"/>
      <c r="V239" s="170"/>
      <c r="W239" s="170"/>
    </row>
    <row r="240" spans="1:23" s="1" customFormat="1" x14ac:dyDescent="0.3">
      <c r="C240" s="2"/>
      <c r="D240" s="158"/>
      <c r="E240" s="290"/>
      <c r="F240" s="291"/>
      <c r="G240" s="486"/>
      <c r="H240" s="291"/>
      <c r="I240" s="201"/>
      <c r="J240" s="511">
        <v>2630125</v>
      </c>
      <c r="K240" s="289"/>
      <c r="L240" s="291"/>
      <c r="M240" s="170"/>
      <c r="N240" s="170"/>
      <c r="O240" s="170"/>
      <c r="P240" s="170"/>
      <c r="Q240" s="170"/>
      <c r="R240" s="170"/>
      <c r="S240" s="170"/>
      <c r="T240" s="170"/>
      <c r="U240" s="170"/>
      <c r="V240" s="170"/>
      <c r="W240" s="170"/>
    </row>
    <row r="241" spans="4:12" x14ac:dyDescent="0.3">
      <c r="D241" s="158"/>
      <c r="E241" s="290"/>
      <c r="F241" s="291"/>
      <c r="G241" s="571">
        <f>H238+I238+J241</f>
        <v>44974534</v>
      </c>
      <c r="H241" s="572">
        <f>H238</f>
        <v>6444985</v>
      </c>
      <c r="I241" s="572">
        <f>I238</f>
        <v>31086476</v>
      </c>
      <c r="J241" s="572">
        <f>J238+J239+J240</f>
        <v>7443073</v>
      </c>
      <c r="K241" s="293"/>
      <c r="L241" s="294"/>
    </row>
    <row r="242" spans="4:12" x14ac:dyDescent="0.3">
      <c r="D242" s="159"/>
      <c r="E242" s="202"/>
      <c r="F242" s="203"/>
      <c r="G242" s="513">
        <f>G241-G230</f>
        <v>0</v>
      </c>
      <c r="H242" s="513">
        <f>H241-H230</f>
        <v>0</v>
      </c>
      <c r="I242" s="513">
        <f>I241-I230</f>
        <v>0</v>
      </c>
      <c r="J242" s="513">
        <f>J241-J230</f>
        <v>0</v>
      </c>
      <c r="K242" s="170"/>
      <c r="L242" s="201"/>
    </row>
    <row r="243" spans="4:12" x14ac:dyDescent="0.3">
      <c r="E243" s="169"/>
      <c r="F243" s="170"/>
      <c r="G243" s="170"/>
      <c r="H243" s="170"/>
      <c r="I243" s="170"/>
      <c r="J243" s="170"/>
      <c r="K243" s="170"/>
      <c r="L243" s="171"/>
    </row>
    <row r="244" spans="4:12" x14ac:dyDescent="0.3">
      <c r="E244" s="169"/>
      <c r="F244" s="170"/>
      <c r="G244" s="170"/>
      <c r="H244" s="170"/>
      <c r="I244" s="170"/>
      <c r="J244" s="170"/>
      <c r="K244" s="170"/>
      <c r="L244" s="171"/>
    </row>
    <row r="245" spans="4:12" x14ac:dyDescent="0.3">
      <c r="E245" s="169"/>
      <c r="F245" s="170"/>
      <c r="G245" s="170"/>
      <c r="H245" s="170"/>
      <c r="I245" s="170"/>
      <c r="J245" s="170"/>
      <c r="K245" s="170"/>
      <c r="L245" s="171"/>
    </row>
    <row r="246" spans="4:12" x14ac:dyDescent="0.3">
      <c r="E246" s="169"/>
      <c r="F246" s="170"/>
      <c r="G246" s="170"/>
      <c r="H246" s="170"/>
      <c r="I246" s="170"/>
      <c r="J246" s="170"/>
      <c r="K246" s="170"/>
      <c r="L246" s="171"/>
    </row>
    <row r="247" spans="4:12" x14ac:dyDescent="0.3">
      <c r="E247" s="169"/>
      <c r="F247" s="170"/>
      <c r="G247" s="170"/>
      <c r="H247" s="170"/>
      <c r="I247" s="170"/>
      <c r="J247" s="170"/>
      <c r="K247" s="170"/>
      <c r="L247" s="171"/>
    </row>
    <row r="248" spans="4:12" x14ac:dyDescent="0.3">
      <c r="E248" s="169"/>
      <c r="F248" s="170"/>
      <c r="G248" s="170"/>
      <c r="H248" s="170"/>
      <c r="I248" s="170"/>
      <c r="J248" s="170"/>
      <c r="K248" s="170"/>
      <c r="L248" s="171"/>
    </row>
    <row r="249" spans="4:12" x14ac:dyDescent="0.3">
      <c r="E249" s="169"/>
      <c r="F249" s="170"/>
      <c r="G249" s="170"/>
      <c r="H249" s="170"/>
      <c r="I249" s="170"/>
      <c r="J249" s="170"/>
      <c r="K249" s="170"/>
      <c r="L249" s="171"/>
    </row>
    <row r="250" spans="4:12" x14ac:dyDescent="0.3">
      <c r="E250" s="169"/>
      <c r="F250" s="170"/>
      <c r="G250" s="170"/>
      <c r="H250" s="170"/>
      <c r="I250" s="170"/>
      <c r="J250" s="170"/>
      <c r="K250" s="170"/>
      <c r="L250" s="171"/>
    </row>
    <row r="251" spans="4:12" x14ac:dyDescent="0.3">
      <c r="E251" s="169"/>
      <c r="F251" s="170"/>
      <c r="G251" s="170"/>
      <c r="H251" s="170"/>
      <c r="I251" s="170"/>
      <c r="J251" s="170"/>
      <c r="K251" s="170"/>
      <c r="L251" s="171"/>
    </row>
    <row r="252" spans="4:12" x14ac:dyDescent="0.3">
      <c r="E252" s="169"/>
      <c r="F252" s="170"/>
      <c r="G252" s="170"/>
      <c r="H252" s="170"/>
      <c r="I252" s="170"/>
      <c r="J252" s="170"/>
      <c r="K252" s="170"/>
      <c r="L252" s="171"/>
    </row>
    <row r="253" spans="4:12" x14ac:dyDescent="0.3">
      <c r="E253" s="169"/>
      <c r="F253" s="170"/>
      <c r="G253" s="170"/>
      <c r="H253" s="170"/>
      <c r="I253" s="170"/>
      <c r="J253" s="170"/>
      <c r="K253" s="170"/>
      <c r="L253" s="171"/>
    </row>
    <row r="254" spans="4:12" x14ac:dyDescent="0.3">
      <c r="E254" s="169"/>
      <c r="F254" s="170"/>
      <c r="G254" s="170"/>
      <c r="H254" s="170"/>
      <c r="I254" s="170"/>
      <c r="J254" s="170"/>
      <c r="K254" s="170"/>
      <c r="L254" s="171"/>
    </row>
    <row r="255" spans="4:12" x14ac:dyDescent="0.3">
      <c r="E255" s="169"/>
      <c r="F255" s="170"/>
      <c r="G255" s="170"/>
      <c r="H255" s="170"/>
      <c r="I255" s="170"/>
      <c r="J255" s="170"/>
      <c r="K255" s="170"/>
      <c r="L255" s="171"/>
    </row>
    <row r="256" spans="4:12" x14ac:dyDescent="0.3">
      <c r="E256" s="169"/>
      <c r="F256" s="170"/>
      <c r="G256" s="170"/>
      <c r="H256" s="170"/>
      <c r="I256" s="170"/>
      <c r="J256" s="170"/>
      <c r="K256" s="170"/>
      <c r="L256" s="171"/>
    </row>
    <row r="257" spans="5:12" x14ac:dyDescent="0.3">
      <c r="E257" s="169"/>
      <c r="F257" s="170"/>
      <c r="G257" s="170"/>
      <c r="H257" s="170"/>
      <c r="I257" s="170"/>
      <c r="J257" s="170"/>
      <c r="K257" s="170"/>
      <c r="L257" s="171"/>
    </row>
    <row r="258" spans="5:12" x14ac:dyDescent="0.3">
      <c r="E258" s="169"/>
      <c r="F258" s="170"/>
      <c r="G258" s="170"/>
      <c r="H258" s="170"/>
      <c r="I258" s="170"/>
      <c r="J258" s="170"/>
      <c r="K258" s="170"/>
      <c r="L258" s="171"/>
    </row>
    <row r="259" spans="5:12" x14ac:dyDescent="0.3">
      <c r="E259" s="169"/>
      <c r="F259" s="170"/>
      <c r="G259" s="170"/>
      <c r="H259" s="170"/>
      <c r="I259" s="170"/>
      <c r="J259" s="170"/>
      <c r="K259" s="170"/>
      <c r="L259" s="171"/>
    </row>
    <row r="260" spans="5:12" x14ac:dyDescent="0.3">
      <c r="E260" s="169"/>
      <c r="F260" s="170"/>
      <c r="G260" s="170"/>
      <c r="H260" s="170"/>
      <c r="I260" s="170"/>
      <c r="J260" s="170"/>
      <c r="K260" s="170"/>
      <c r="L260" s="171"/>
    </row>
    <row r="261" spans="5:12" x14ac:dyDescent="0.3">
      <c r="E261" s="169"/>
      <c r="F261" s="170"/>
      <c r="G261" s="170"/>
      <c r="H261" s="170"/>
      <c r="I261" s="170"/>
      <c r="J261" s="170"/>
      <c r="K261" s="170"/>
      <c r="L261" s="171"/>
    </row>
    <row r="262" spans="5:12" x14ac:dyDescent="0.3">
      <c r="E262" s="169"/>
      <c r="F262" s="170"/>
      <c r="G262" s="170"/>
      <c r="H262" s="170"/>
      <c r="I262" s="170"/>
      <c r="J262" s="170"/>
      <c r="K262" s="170"/>
      <c r="L262" s="171"/>
    </row>
    <row r="263" spans="5:12" x14ac:dyDescent="0.3">
      <c r="E263" s="169"/>
      <c r="F263" s="170"/>
      <c r="G263" s="170"/>
      <c r="H263" s="170"/>
      <c r="I263" s="170"/>
      <c r="J263" s="170"/>
      <c r="K263" s="170"/>
      <c r="L263" s="171"/>
    </row>
    <row r="264" spans="5:12" x14ac:dyDescent="0.3">
      <c r="E264" s="169"/>
      <c r="F264" s="170"/>
      <c r="G264" s="170"/>
      <c r="H264" s="170"/>
      <c r="I264" s="170"/>
      <c r="J264" s="170"/>
      <c r="K264" s="170"/>
      <c r="L264" s="171"/>
    </row>
    <row r="265" spans="5:12" x14ac:dyDescent="0.3">
      <c r="E265" s="169"/>
      <c r="F265" s="170"/>
      <c r="G265" s="170"/>
      <c r="H265" s="170"/>
      <c r="I265" s="170"/>
      <c r="J265" s="170"/>
      <c r="K265" s="170"/>
      <c r="L265" s="171"/>
    </row>
    <row r="266" spans="5:12" x14ac:dyDescent="0.3">
      <c r="E266" s="169"/>
      <c r="F266" s="170"/>
      <c r="G266" s="170"/>
      <c r="H266" s="170"/>
      <c r="I266" s="170"/>
      <c r="J266" s="170"/>
      <c r="K266" s="170"/>
      <c r="L266" s="171"/>
    </row>
    <row r="267" spans="5:12" x14ac:dyDescent="0.3">
      <c r="E267" s="169"/>
      <c r="F267" s="170"/>
      <c r="G267" s="170"/>
      <c r="H267" s="170"/>
      <c r="I267" s="170"/>
      <c r="J267" s="170"/>
      <c r="K267" s="170"/>
      <c r="L267" s="171"/>
    </row>
    <row r="268" spans="5:12" x14ac:dyDescent="0.3">
      <c r="E268" s="169"/>
      <c r="F268" s="170"/>
      <c r="G268" s="170"/>
      <c r="H268" s="170"/>
      <c r="I268" s="170"/>
      <c r="J268" s="170"/>
      <c r="K268" s="170"/>
      <c r="L268" s="171"/>
    </row>
    <row r="269" spans="5:12" x14ac:dyDescent="0.3">
      <c r="E269" s="169"/>
      <c r="F269" s="170"/>
      <c r="G269" s="170"/>
      <c r="H269" s="170"/>
      <c r="I269" s="170"/>
      <c r="J269" s="170"/>
      <c r="K269" s="170"/>
      <c r="L269" s="171"/>
    </row>
    <row r="270" spans="5:12" x14ac:dyDescent="0.3">
      <c r="E270" s="169"/>
      <c r="F270" s="170"/>
      <c r="G270" s="170"/>
      <c r="H270" s="170"/>
      <c r="I270" s="170"/>
      <c r="J270" s="170"/>
      <c r="K270" s="170"/>
      <c r="L270" s="171"/>
    </row>
    <row r="271" spans="5:12" x14ac:dyDescent="0.3">
      <c r="E271" s="169"/>
      <c r="F271" s="170"/>
      <c r="G271" s="170"/>
      <c r="H271" s="170"/>
      <c r="I271" s="170"/>
      <c r="J271" s="170"/>
      <c r="K271" s="170"/>
      <c r="L271" s="171"/>
    </row>
    <row r="272" spans="5:12" x14ac:dyDescent="0.3">
      <c r="E272" s="169"/>
      <c r="F272" s="170"/>
      <c r="G272" s="170"/>
      <c r="H272" s="170"/>
      <c r="I272" s="170"/>
      <c r="J272" s="170"/>
      <c r="K272" s="170"/>
      <c r="L272" s="171"/>
    </row>
    <row r="273" spans="5:12" x14ac:dyDescent="0.3">
      <c r="E273" s="169"/>
      <c r="F273" s="170"/>
      <c r="G273" s="170"/>
      <c r="H273" s="170"/>
      <c r="I273" s="170"/>
      <c r="J273" s="170"/>
      <c r="K273" s="170"/>
      <c r="L273" s="171"/>
    </row>
    <row r="274" spans="5:12" x14ac:dyDescent="0.3">
      <c r="E274" s="169"/>
      <c r="F274" s="170"/>
      <c r="G274" s="170"/>
      <c r="H274" s="170"/>
      <c r="I274" s="170"/>
      <c r="J274" s="170"/>
      <c r="K274" s="170"/>
      <c r="L274" s="171"/>
    </row>
    <row r="275" spans="5:12" x14ac:dyDescent="0.3">
      <c r="E275" s="169"/>
      <c r="F275" s="170"/>
      <c r="G275" s="170"/>
      <c r="H275" s="170"/>
      <c r="I275" s="170"/>
      <c r="J275" s="170"/>
      <c r="K275" s="170"/>
      <c r="L275" s="171"/>
    </row>
    <row r="276" spans="5:12" x14ac:dyDescent="0.3">
      <c r="E276" s="169"/>
      <c r="F276" s="170"/>
      <c r="G276" s="170"/>
      <c r="H276" s="170"/>
      <c r="I276" s="170"/>
      <c r="J276" s="170"/>
      <c r="K276" s="170"/>
      <c r="L276" s="171"/>
    </row>
    <row r="277" spans="5:12" x14ac:dyDescent="0.3">
      <c r="E277" s="169"/>
      <c r="F277" s="170"/>
      <c r="G277" s="170"/>
      <c r="H277" s="170"/>
      <c r="I277" s="170"/>
      <c r="J277" s="170"/>
      <c r="K277" s="170"/>
      <c r="L277" s="171"/>
    </row>
    <row r="278" spans="5:12" x14ac:dyDescent="0.3">
      <c r="E278" s="169"/>
      <c r="F278" s="170"/>
      <c r="G278" s="170"/>
      <c r="H278" s="170"/>
      <c r="I278" s="170"/>
      <c r="J278" s="170"/>
      <c r="K278" s="170"/>
      <c r="L278" s="171"/>
    </row>
    <row r="279" spans="5:12" x14ac:dyDescent="0.3">
      <c r="E279" s="169"/>
      <c r="F279" s="170"/>
      <c r="G279" s="170"/>
      <c r="H279" s="170"/>
      <c r="I279" s="170"/>
      <c r="J279" s="170"/>
      <c r="K279" s="170"/>
      <c r="L279" s="171"/>
    </row>
    <row r="280" spans="5:12" x14ac:dyDescent="0.3">
      <c r="E280" s="169"/>
      <c r="F280" s="170"/>
      <c r="G280" s="170"/>
      <c r="H280" s="170"/>
      <c r="I280" s="170"/>
      <c r="J280" s="170"/>
      <c r="K280" s="170"/>
      <c r="L280" s="171"/>
    </row>
    <row r="281" spans="5:12" x14ac:dyDescent="0.3">
      <c r="E281" s="169"/>
      <c r="F281" s="170"/>
      <c r="G281" s="170"/>
      <c r="H281" s="170"/>
      <c r="I281" s="170"/>
      <c r="J281" s="170"/>
      <c r="K281" s="170"/>
      <c r="L281" s="171"/>
    </row>
    <row r="282" spans="5:12" x14ac:dyDescent="0.3">
      <c r="E282" s="169"/>
      <c r="F282" s="170"/>
      <c r="G282" s="170"/>
      <c r="H282" s="170"/>
      <c r="I282" s="170"/>
      <c r="J282" s="170"/>
      <c r="K282" s="170"/>
      <c r="L282" s="171"/>
    </row>
    <row r="283" spans="5:12" x14ac:dyDescent="0.3">
      <c r="E283" s="169"/>
      <c r="F283" s="170"/>
      <c r="G283" s="170"/>
      <c r="H283" s="170"/>
      <c r="I283" s="170"/>
      <c r="J283" s="170"/>
      <c r="K283" s="170"/>
      <c r="L283" s="171"/>
    </row>
    <row r="284" spans="5:12" x14ac:dyDescent="0.3">
      <c r="E284" s="169"/>
      <c r="F284" s="170"/>
      <c r="G284" s="170"/>
      <c r="H284" s="170"/>
      <c r="I284" s="170"/>
      <c r="J284" s="170"/>
      <c r="K284" s="170"/>
      <c r="L284" s="171"/>
    </row>
    <row r="285" spans="5:12" x14ac:dyDescent="0.3">
      <c r="E285" s="169"/>
      <c r="F285" s="170"/>
      <c r="G285" s="170"/>
      <c r="H285" s="170"/>
      <c r="I285" s="170"/>
      <c r="J285" s="170"/>
      <c r="K285" s="170"/>
      <c r="L285" s="171"/>
    </row>
    <row r="286" spans="5:12" x14ac:dyDescent="0.3">
      <c r="E286" s="169"/>
      <c r="F286" s="170"/>
      <c r="G286" s="170"/>
      <c r="H286" s="170"/>
      <c r="I286" s="170"/>
      <c r="J286" s="170"/>
      <c r="K286" s="170"/>
      <c r="L286" s="171"/>
    </row>
    <row r="287" spans="5:12" x14ac:dyDescent="0.3">
      <c r="E287" s="169"/>
      <c r="F287" s="170"/>
      <c r="G287" s="170"/>
      <c r="H287" s="170"/>
      <c r="I287" s="170"/>
      <c r="J287" s="170"/>
      <c r="K287" s="170"/>
      <c r="L287" s="171"/>
    </row>
    <row r="288" spans="5:12" x14ac:dyDescent="0.3">
      <c r="E288" s="169"/>
      <c r="F288" s="170"/>
      <c r="G288" s="170"/>
      <c r="H288" s="170"/>
      <c r="I288" s="170"/>
      <c r="J288" s="170"/>
      <c r="K288" s="170"/>
      <c r="L288" s="171"/>
    </row>
    <row r="289" spans="12:12" x14ac:dyDescent="0.3">
      <c r="L289" s="160"/>
    </row>
    <row r="290" spans="12:12" x14ac:dyDescent="0.3">
      <c r="L290" s="160"/>
    </row>
    <row r="291" spans="12:12" x14ac:dyDescent="0.3">
      <c r="L291" s="160"/>
    </row>
    <row r="292" spans="12:12" x14ac:dyDescent="0.3">
      <c r="L292" s="160"/>
    </row>
    <row r="293" spans="12:12" x14ac:dyDescent="0.3">
      <c r="L293" s="160"/>
    </row>
    <row r="294" spans="12:12" x14ac:dyDescent="0.3">
      <c r="L294" s="160"/>
    </row>
    <row r="295" spans="12:12" x14ac:dyDescent="0.3">
      <c r="L295" s="160"/>
    </row>
    <row r="296" spans="12:12" x14ac:dyDescent="0.3">
      <c r="L296" s="160"/>
    </row>
    <row r="297" spans="12:12" x14ac:dyDescent="0.3">
      <c r="L297" s="160"/>
    </row>
    <row r="298" spans="12:12" x14ac:dyDescent="0.3">
      <c r="L298" s="160"/>
    </row>
    <row r="299" spans="12:12" x14ac:dyDescent="0.3">
      <c r="L299" s="160"/>
    </row>
    <row r="300" spans="12:12" x14ac:dyDescent="0.3">
      <c r="L300" s="160"/>
    </row>
    <row r="301" spans="12:12" x14ac:dyDescent="0.3">
      <c r="L301" s="160"/>
    </row>
    <row r="302" spans="12:12" x14ac:dyDescent="0.3">
      <c r="L302" s="160"/>
    </row>
    <row r="303" spans="12:12" x14ac:dyDescent="0.3">
      <c r="L303" s="160"/>
    </row>
    <row r="304" spans="12:12" x14ac:dyDescent="0.3">
      <c r="L304" s="160"/>
    </row>
    <row r="305" spans="12:12" x14ac:dyDescent="0.3">
      <c r="L305" s="160"/>
    </row>
    <row r="306" spans="12:12" x14ac:dyDescent="0.3">
      <c r="L306" s="160"/>
    </row>
    <row r="307" spans="12:12" x14ac:dyDescent="0.3">
      <c r="L307" s="160"/>
    </row>
    <row r="308" spans="12:12" x14ac:dyDescent="0.3">
      <c r="L308" s="160"/>
    </row>
    <row r="309" spans="12:12" x14ac:dyDescent="0.3">
      <c r="L309" s="160"/>
    </row>
    <row r="310" spans="12:12" x14ac:dyDescent="0.3">
      <c r="L310" s="160"/>
    </row>
    <row r="311" spans="12:12" x14ac:dyDescent="0.3">
      <c r="L311" s="160"/>
    </row>
  </sheetData>
  <protectedRanges>
    <protectedRange password="CE28" sqref="J65" name="Диапазон1" securityDescriptor="O:WDG:WDD:(A;;CC;;;WD)"/>
    <protectedRange password="CE28" sqref="H235:H238" name="Диапазон1_1_1_1" securityDescriptor="O:WDG:WDD:(A;;CC;;;WD)"/>
    <protectedRange password="CE28" sqref="H102:H103" name="Диапазон1_1_1" securityDescriptor="O:WDG:WDD:(A;;CC;;;WD)"/>
  </protectedRanges>
  <mergeCells count="33">
    <mergeCell ref="A14:L14"/>
    <mergeCell ref="H10:H11"/>
    <mergeCell ref="A29:L29"/>
    <mergeCell ref="A180:L180"/>
    <mergeCell ref="A54:L54"/>
    <mergeCell ref="A225:L225"/>
    <mergeCell ref="A52:L52"/>
    <mergeCell ref="A24:L24"/>
    <mergeCell ref="G9:G11"/>
    <mergeCell ref="K10:K11"/>
    <mergeCell ref="A13:L13"/>
    <mergeCell ref="A40:L40"/>
    <mergeCell ref="H9:K9"/>
    <mergeCell ref="E9:E11"/>
    <mergeCell ref="F9:F11"/>
    <mergeCell ref="I10:I11"/>
    <mergeCell ref="J10:J11"/>
    <mergeCell ref="E234:H234"/>
    <mergeCell ref="I234:L234"/>
    <mergeCell ref="A53:L53"/>
    <mergeCell ref="A76:L76"/>
    <mergeCell ref="A233:H233"/>
    <mergeCell ref="A130:L130"/>
    <mergeCell ref="L9:L11"/>
    <mergeCell ref="L141:L142"/>
    <mergeCell ref="A65:L65"/>
    <mergeCell ref="A5:L5"/>
    <mergeCell ref="A6:L6"/>
    <mergeCell ref="A7:L7"/>
    <mergeCell ref="A9:A11"/>
    <mergeCell ref="B9:B11"/>
    <mergeCell ref="C9:C11"/>
    <mergeCell ref="D9:D11"/>
  </mergeCells>
  <phoneticPr fontId="0" type="noConversion"/>
  <pageMargins left="0.35433070866141736" right="0.15748031496062992" top="0.73" bottom="0.51181102362204722" header="0.51181102362204722" footer="0.51181102362204722"/>
  <pageSetup paperSize="9" scale="67" fitToHeight="0" orientation="landscape" r:id="rId1"/>
  <headerFooter alignWithMargins="0"/>
  <rowBreaks count="3" manualBreakCount="3">
    <brk id="28" max="11" man="1"/>
    <brk id="47" max="11" man="1"/>
    <brk id="75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Додаток 1</vt:lpstr>
      <vt:lpstr>Додаток 3</vt:lpstr>
      <vt:lpstr>Додаток 2</vt:lpstr>
      <vt:lpstr>'Додаток 1'!Заголовки_для_печати</vt:lpstr>
      <vt:lpstr>'Додаток 2'!Заголовки_для_печати</vt:lpstr>
      <vt:lpstr>'Додаток 1'!Область_печати</vt:lpstr>
      <vt:lpstr>'Додаток 2'!Область_печати</vt:lpstr>
      <vt:lpstr>'Додаток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2015-08-26T07:19:45Z</cp:lastPrinted>
  <dcterms:created xsi:type="dcterms:W3CDTF">1996-10-08T23:32:33Z</dcterms:created>
  <dcterms:modified xsi:type="dcterms:W3CDTF">2017-02-21T10:16:15Z</dcterms:modified>
</cp:coreProperties>
</file>