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45" yWindow="15" windowWidth="10800" windowHeight="10815" tabRatio="728"/>
  </bookViews>
  <sheets>
    <sheet name="дані-6 міс 2017" sheetId="15" r:id="rId1"/>
  </sheets>
  <definedNames>
    <definedName name="_xlnm._FilterDatabase" localSheetId="0" hidden="1">'дані-6 міс 2017'!$A$1:$M$3</definedName>
    <definedName name="Data">'дані-6 міс 2017'!$A$9:$V$282</definedName>
    <definedName name="Date">'дані-6 міс 2017'!$A$2</definedName>
    <definedName name="Date1">'дані-6 міс 2017'!$A$3</definedName>
    <definedName name="EXCEL_VER">10</definedName>
    <definedName name="PRINT_DATE">"06.01.2015 14:12:11"</definedName>
    <definedName name="PRINTER">"Eксель_Імпорт (XlRpt)  ДержКазначейство ЦА, Копичко Олександр"</definedName>
    <definedName name="REP_CREATOR">"2451-AndriichukS"</definedName>
    <definedName name="_xlnm.Print_Titles" localSheetId="0">'дані-6 міс 2017'!$5:$8</definedName>
    <definedName name="_xlnm.Print_Area" localSheetId="0">'дані-6 міс 2017'!$A$1:$M$320</definedName>
  </definedNames>
  <calcPr calcId="162913" fullCalcOnLoad="1"/>
</workbook>
</file>

<file path=xl/calcChain.xml><?xml version="1.0" encoding="utf-8"?>
<calcChain xmlns="http://schemas.openxmlformats.org/spreadsheetml/2006/main">
  <c r="J255" i="15" l="1"/>
  <c r="K255" i="15"/>
  <c r="I255" i="15"/>
  <c r="D255" i="15"/>
  <c r="E255" i="15"/>
  <c r="C255" i="15"/>
  <c r="I175" i="15"/>
  <c r="D80" i="15"/>
  <c r="E80" i="15"/>
  <c r="F80" i="15"/>
  <c r="C80" i="15"/>
  <c r="J80" i="15"/>
  <c r="K80" i="15"/>
  <c r="F75" i="15"/>
  <c r="D75" i="15"/>
  <c r="J58" i="15"/>
  <c r="K58" i="15"/>
  <c r="M249" i="15"/>
  <c r="L249" i="15"/>
  <c r="M248" i="15"/>
  <c r="L248" i="15"/>
  <c r="M247" i="15"/>
  <c r="L247" i="15"/>
  <c r="M246" i="15"/>
  <c r="L246" i="15"/>
  <c r="M245" i="15"/>
  <c r="L245" i="15"/>
  <c r="M276" i="15"/>
  <c r="L276" i="15"/>
  <c r="M275" i="15"/>
  <c r="L275" i="15"/>
  <c r="M273" i="15"/>
  <c r="L273" i="15"/>
  <c r="H276" i="15"/>
  <c r="G276" i="15"/>
  <c r="H275" i="15"/>
  <c r="G275" i="15"/>
  <c r="H273" i="15"/>
  <c r="G273" i="15"/>
  <c r="F255" i="15"/>
  <c r="L259" i="15"/>
  <c r="M259" i="15"/>
  <c r="G259" i="15"/>
  <c r="H259" i="15"/>
  <c r="J237" i="15"/>
  <c r="K237" i="15"/>
  <c r="I237" i="15"/>
  <c r="M237" i="15" s="1"/>
  <c r="D237" i="15"/>
  <c r="E237" i="15"/>
  <c r="F237" i="15"/>
  <c r="C237" i="15"/>
  <c r="L243" i="15"/>
  <c r="M243" i="15"/>
  <c r="G243" i="15"/>
  <c r="L241" i="15"/>
  <c r="M241" i="15"/>
  <c r="G241" i="15"/>
  <c r="G227" i="15"/>
  <c r="H227" i="15"/>
  <c r="J217" i="15"/>
  <c r="K217" i="15"/>
  <c r="M217" i="15" s="1"/>
  <c r="I217" i="15"/>
  <c r="D217" i="15"/>
  <c r="E217" i="15"/>
  <c r="L223" i="15"/>
  <c r="M223" i="15"/>
  <c r="G223" i="15"/>
  <c r="H223" i="15"/>
  <c r="L186" i="15"/>
  <c r="M186" i="15"/>
  <c r="L187" i="15"/>
  <c r="M187" i="15"/>
  <c r="G186" i="15"/>
  <c r="H186" i="15"/>
  <c r="G187" i="15"/>
  <c r="H187" i="15"/>
  <c r="I80" i="15"/>
  <c r="M80" i="15" s="1"/>
  <c r="C308" i="15"/>
  <c r="C291" i="15"/>
  <c r="C217" i="15"/>
  <c r="C70" i="15"/>
  <c r="J135" i="15"/>
  <c r="K135" i="15"/>
  <c r="D135" i="15"/>
  <c r="E135" i="15"/>
  <c r="E134" i="15" s="1"/>
  <c r="F135" i="15"/>
  <c r="C135" i="15"/>
  <c r="C134" i="15" s="1"/>
  <c r="C133" i="15" s="1"/>
  <c r="L114" i="15"/>
  <c r="M114" i="15"/>
  <c r="G114" i="15"/>
  <c r="H114" i="15"/>
  <c r="L112" i="15"/>
  <c r="M112" i="15"/>
  <c r="G112" i="15"/>
  <c r="H112" i="15"/>
  <c r="G140" i="15"/>
  <c r="H140" i="15"/>
  <c r="G141" i="15"/>
  <c r="H141" i="15"/>
  <c r="L140" i="15"/>
  <c r="M140" i="15"/>
  <c r="L141" i="15"/>
  <c r="M141" i="15"/>
  <c r="L145" i="15"/>
  <c r="M145" i="15"/>
  <c r="G145" i="15"/>
  <c r="H145" i="15"/>
  <c r="J107" i="15"/>
  <c r="K107" i="15"/>
  <c r="D107" i="15"/>
  <c r="E107" i="15"/>
  <c r="E106" i="15" s="1"/>
  <c r="F107" i="15"/>
  <c r="C107" i="15"/>
  <c r="H107" i="15" s="1"/>
  <c r="J113" i="15"/>
  <c r="K113" i="15"/>
  <c r="M113" i="15" s="1"/>
  <c r="I113" i="15"/>
  <c r="D113" i="15"/>
  <c r="D106" i="15" s="1"/>
  <c r="E113" i="15"/>
  <c r="F113" i="15"/>
  <c r="C113" i="15"/>
  <c r="J272" i="15"/>
  <c r="J274" i="15" s="1"/>
  <c r="J277" i="15" s="1"/>
  <c r="K274" i="15"/>
  <c r="K277" i="15" s="1"/>
  <c r="L277" i="15" s="1"/>
  <c r="I152" i="15"/>
  <c r="I154" i="15"/>
  <c r="I166" i="15"/>
  <c r="I224" i="15"/>
  <c r="I212" i="15"/>
  <c r="I253" i="15"/>
  <c r="I244" i="15"/>
  <c r="M244" i="15" s="1"/>
  <c r="I268" i="15"/>
  <c r="I262" i="15"/>
  <c r="F272" i="15"/>
  <c r="F274" i="15" s="1"/>
  <c r="F277" i="15" s="1"/>
  <c r="C152" i="15"/>
  <c r="C154" i="15"/>
  <c r="C166" i="15"/>
  <c r="C175" i="15"/>
  <c r="C212" i="15"/>
  <c r="C250" i="15"/>
  <c r="C224" i="15"/>
  <c r="C244" i="15"/>
  <c r="C260" i="15"/>
  <c r="C262" i="15"/>
  <c r="K268" i="15"/>
  <c r="K272" i="15" s="1"/>
  <c r="K260" i="15"/>
  <c r="K253" i="15"/>
  <c r="K250" i="15"/>
  <c r="K212" i="15"/>
  <c r="K224" i="15"/>
  <c r="K175" i="15"/>
  <c r="K154" i="15"/>
  <c r="K166" i="15"/>
  <c r="K152" i="15"/>
  <c r="K244" i="15"/>
  <c r="K262" i="15"/>
  <c r="M262" i="15" s="1"/>
  <c r="J268" i="15"/>
  <c r="J260" i="15"/>
  <c r="J253" i="15"/>
  <c r="J250" i="15"/>
  <c r="J212" i="15"/>
  <c r="J224" i="15"/>
  <c r="J175" i="15"/>
  <c r="J154" i="15"/>
  <c r="J166" i="15"/>
  <c r="J152" i="15"/>
  <c r="J244" i="15"/>
  <c r="J262" i="15"/>
  <c r="F217" i="15"/>
  <c r="G115" i="15"/>
  <c r="H115" i="15"/>
  <c r="L115" i="15"/>
  <c r="M115" i="15"/>
  <c r="I107" i="15"/>
  <c r="I106" i="15" s="1"/>
  <c r="D32" i="15"/>
  <c r="E32" i="15"/>
  <c r="D30" i="15"/>
  <c r="E30" i="15"/>
  <c r="J311" i="15"/>
  <c r="J308" i="15"/>
  <c r="J307" i="15" s="1"/>
  <c r="J303" i="15"/>
  <c r="L174" i="15"/>
  <c r="L244" i="15"/>
  <c r="L278" i="15"/>
  <c r="M278" i="15"/>
  <c r="G278" i="15"/>
  <c r="M266" i="15"/>
  <c r="L266" i="15"/>
  <c r="M265" i="15"/>
  <c r="L265" i="15"/>
  <c r="M264" i="15"/>
  <c r="L264" i="15"/>
  <c r="M263" i="15"/>
  <c r="L263" i="15"/>
  <c r="H266" i="15"/>
  <c r="H265" i="15"/>
  <c r="H264" i="15"/>
  <c r="H263" i="15"/>
  <c r="G266" i="15"/>
  <c r="G265" i="15"/>
  <c r="G264" i="15"/>
  <c r="G263" i="15"/>
  <c r="L240" i="15"/>
  <c r="M240" i="15"/>
  <c r="G240" i="15"/>
  <c r="H240" i="15"/>
  <c r="L204" i="15"/>
  <c r="M204" i="15"/>
  <c r="G204" i="15"/>
  <c r="H204" i="15"/>
  <c r="C268" i="15"/>
  <c r="C253" i="15"/>
  <c r="J29" i="15"/>
  <c r="K29" i="15"/>
  <c r="M29" i="15" s="1"/>
  <c r="I29" i="15"/>
  <c r="E29" i="15"/>
  <c r="F30" i="15"/>
  <c r="F32" i="15"/>
  <c r="F29" i="15" s="1"/>
  <c r="C29" i="15"/>
  <c r="H29" i="15" s="1"/>
  <c r="M33" i="15"/>
  <c r="L33" i="15"/>
  <c r="M32" i="15"/>
  <c r="L32" i="15"/>
  <c r="M31" i="15"/>
  <c r="L31" i="15"/>
  <c r="M30" i="15"/>
  <c r="L30" i="15"/>
  <c r="H33" i="15"/>
  <c r="H32" i="15"/>
  <c r="H31" i="15"/>
  <c r="H30" i="15"/>
  <c r="G33" i="15"/>
  <c r="G32" i="15"/>
  <c r="G31" i="15"/>
  <c r="G30" i="15"/>
  <c r="M298" i="15"/>
  <c r="J291" i="15"/>
  <c r="D308" i="15"/>
  <c r="E308" i="15"/>
  <c r="D291" i="15"/>
  <c r="E291" i="15"/>
  <c r="I260" i="15"/>
  <c r="I250" i="15"/>
  <c r="E268" i="15"/>
  <c r="E260" i="15"/>
  <c r="E253" i="15"/>
  <c r="E250" i="15"/>
  <c r="E212" i="15"/>
  <c r="E224" i="15"/>
  <c r="E175" i="15"/>
  <c r="E154" i="15"/>
  <c r="E166" i="15"/>
  <c r="E152" i="15"/>
  <c r="E244" i="15"/>
  <c r="E262" i="15"/>
  <c r="F268" i="15"/>
  <c r="F260" i="15"/>
  <c r="H260" i="15" s="1"/>
  <c r="F253" i="15"/>
  <c r="F250" i="15"/>
  <c r="H250" i="15" s="1"/>
  <c r="F212" i="15"/>
  <c r="F224" i="15"/>
  <c r="F175" i="15"/>
  <c r="F154" i="15"/>
  <c r="F166" i="15"/>
  <c r="F152" i="15"/>
  <c r="F244" i="15"/>
  <c r="F262" i="15"/>
  <c r="H262" i="15" s="1"/>
  <c r="D224" i="15"/>
  <c r="D268" i="15"/>
  <c r="D260" i="15"/>
  <c r="D253" i="15"/>
  <c r="D250" i="15"/>
  <c r="D212" i="15"/>
  <c r="D175" i="15"/>
  <c r="D154" i="15"/>
  <c r="D166" i="15"/>
  <c r="D152" i="15"/>
  <c r="D244" i="15"/>
  <c r="D262" i="15"/>
  <c r="H249" i="15"/>
  <c r="H248" i="15"/>
  <c r="H247" i="15"/>
  <c r="H246" i="15"/>
  <c r="H245" i="15"/>
  <c r="H244" i="15"/>
  <c r="G244" i="15"/>
  <c r="G245" i="15"/>
  <c r="G246" i="15"/>
  <c r="G247" i="15"/>
  <c r="G248" i="15"/>
  <c r="G249" i="15"/>
  <c r="I281" i="15"/>
  <c r="J281" i="15"/>
  <c r="K281" i="15"/>
  <c r="L279" i="15"/>
  <c r="L280" i="15"/>
  <c r="L281" i="15"/>
  <c r="M279" i="15"/>
  <c r="M280" i="15"/>
  <c r="M281" i="15" s="1"/>
  <c r="H279" i="15"/>
  <c r="H280" i="15"/>
  <c r="H281" i="15"/>
  <c r="D281" i="15"/>
  <c r="E281" i="15"/>
  <c r="F281" i="15"/>
  <c r="C281" i="15"/>
  <c r="L262" i="15"/>
  <c r="D29" i="15"/>
  <c r="G98" i="15"/>
  <c r="H98" i="15"/>
  <c r="H304" i="15"/>
  <c r="M304" i="15"/>
  <c r="L150" i="15"/>
  <c r="M150" i="15"/>
  <c r="G150" i="15"/>
  <c r="H150" i="15"/>
  <c r="L147" i="15"/>
  <c r="M147" i="15"/>
  <c r="L144" i="15"/>
  <c r="M144" i="15"/>
  <c r="G144" i="15"/>
  <c r="H144" i="15"/>
  <c r="G146" i="15"/>
  <c r="H146" i="15"/>
  <c r="G147" i="15"/>
  <c r="H147" i="15"/>
  <c r="L92" i="15"/>
  <c r="M92" i="15"/>
  <c r="G92" i="15"/>
  <c r="H92" i="15"/>
  <c r="L22" i="15"/>
  <c r="L23" i="15"/>
  <c r="I22" i="15"/>
  <c r="M22" i="15" s="1"/>
  <c r="M23" i="15"/>
  <c r="I135" i="15"/>
  <c r="I58" i="15"/>
  <c r="I52" i="15"/>
  <c r="I55" i="15"/>
  <c r="M55" i="15" s="1"/>
  <c r="I70" i="15"/>
  <c r="I41" i="15"/>
  <c r="I40" i="15" s="1"/>
  <c r="I76" i="15"/>
  <c r="I11" i="15"/>
  <c r="I19" i="15"/>
  <c r="I10" i="15"/>
  <c r="I25" i="15"/>
  <c r="I27" i="15"/>
  <c r="I24" i="15" s="1"/>
  <c r="I36" i="15"/>
  <c r="I35" i="15" s="1"/>
  <c r="C84" i="15"/>
  <c r="C87" i="15"/>
  <c r="C83" i="15" s="1"/>
  <c r="C99" i="15"/>
  <c r="C101" i="15"/>
  <c r="C94" i="15"/>
  <c r="C106" i="15"/>
  <c r="C117" i="15"/>
  <c r="C58" i="15"/>
  <c r="H305" i="15"/>
  <c r="M305" i="15"/>
  <c r="H306" i="15"/>
  <c r="M306" i="15"/>
  <c r="J106" i="15"/>
  <c r="J117" i="15"/>
  <c r="J84" i="15"/>
  <c r="J83" i="15" s="1"/>
  <c r="J87" i="15"/>
  <c r="J99" i="15"/>
  <c r="J101" i="15"/>
  <c r="J94" i="15"/>
  <c r="K117" i="15"/>
  <c r="M117" i="15" s="1"/>
  <c r="K84" i="15"/>
  <c r="K87" i="15"/>
  <c r="K83" i="15" s="1"/>
  <c r="K99" i="15"/>
  <c r="K101" i="15"/>
  <c r="K94" i="15"/>
  <c r="K93" i="15"/>
  <c r="E11" i="15"/>
  <c r="E19" i="15"/>
  <c r="E10" i="15"/>
  <c r="E25" i="15"/>
  <c r="E27" i="15"/>
  <c r="E24" i="15" s="1"/>
  <c r="E36" i="15"/>
  <c r="E35" i="15" s="1"/>
  <c r="G35" i="15" s="1"/>
  <c r="E41" i="15"/>
  <c r="E52" i="15"/>
  <c r="E55" i="15"/>
  <c r="E58" i="15"/>
  <c r="E70" i="15"/>
  <c r="E76" i="15"/>
  <c r="E84" i="15"/>
  <c r="E87" i="15"/>
  <c r="E83" i="15"/>
  <c r="E99" i="15"/>
  <c r="E101" i="15"/>
  <c r="E94" i="15"/>
  <c r="E93" i="15"/>
  <c r="E117" i="15"/>
  <c r="E122" i="15"/>
  <c r="E121" i="15" s="1"/>
  <c r="E127" i="15"/>
  <c r="E126" i="15" s="1"/>
  <c r="E120" i="15" s="1"/>
  <c r="E130" i="15"/>
  <c r="E133" i="15"/>
  <c r="F11" i="15"/>
  <c r="F19" i="15"/>
  <c r="F10" i="15" s="1"/>
  <c r="F25" i="15"/>
  <c r="F27" i="15"/>
  <c r="F24" i="15"/>
  <c r="G24" i="15" s="1"/>
  <c r="F36" i="15"/>
  <c r="F35" i="15"/>
  <c r="H35" i="15" s="1"/>
  <c r="F41" i="15"/>
  <c r="F52" i="15"/>
  <c r="G52" i="15" s="1"/>
  <c r="F55" i="15"/>
  <c r="F58" i="15"/>
  <c r="H58" i="15" s="1"/>
  <c r="F70" i="15"/>
  <c r="F40" i="15"/>
  <c r="F76" i="15"/>
  <c r="F9" i="15"/>
  <c r="F84" i="15"/>
  <c r="F87" i="15"/>
  <c r="F99" i="15"/>
  <c r="F101" i="15"/>
  <c r="F94" i="15"/>
  <c r="F106" i="15"/>
  <c r="H106" i="15" s="1"/>
  <c r="F117" i="15"/>
  <c r="F122" i="15"/>
  <c r="F121" i="15"/>
  <c r="F127" i="15"/>
  <c r="F126" i="15"/>
  <c r="H126" i="15" s="1"/>
  <c r="F130" i="15"/>
  <c r="F134" i="15"/>
  <c r="D11" i="15"/>
  <c r="D19" i="15"/>
  <c r="D10" i="15"/>
  <c r="D25" i="15"/>
  <c r="D27" i="15"/>
  <c r="D24" i="15" s="1"/>
  <c r="D36" i="15"/>
  <c r="D35" i="15" s="1"/>
  <c r="D41" i="15"/>
  <c r="D52" i="15"/>
  <c r="D55" i="15"/>
  <c r="D58" i="15"/>
  <c r="D70" i="15"/>
  <c r="D76" i="15"/>
  <c r="D84" i="15"/>
  <c r="D87" i="15"/>
  <c r="D83" i="15"/>
  <c r="D99" i="15"/>
  <c r="D101" i="15"/>
  <c r="D94" i="15"/>
  <c r="D93" i="15"/>
  <c r="D117" i="15"/>
  <c r="D122" i="15"/>
  <c r="D121" i="15" s="1"/>
  <c r="D127" i="15"/>
  <c r="D126" i="15" s="1"/>
  <c r="D120" i="15"/>
  <c r="D130" i="15"/>
  <c r="D134" i="15"/>
  <c r="D133" i="15"/>
  <c r="G43" i="15"/>
  <c r="C41" i="15"/>
  <c r="C52" i="15"/>
  <c r="C55" i="15"/>
  <c r="H55" i="15" s="1"/>
  <c r="C11" i="15"/>
  <c r="C19" i="15"/>
  <c r="C10" i="15"/>
  <c r="C25" i="15"/>
  <c r="C27" i="15"/>
  <c r="C24" i="15" s="1"/>
  <c r="C36" i="15"/>
  <c r="C35" i="15" s="1"/>
  <c r="C76" i="15"/>
  <c r="C75" i="15" s="1"/>
  <c r="C122" i="15"/>
  <c r="C121" i="15"/>
  <c r="C127" i="15"/>
  <c r="C126" i="15"/>
  <c r="C130" i="15"/>
  <c r="M313" i="15"/>
  <c r="K11" i="15"/>
  <c r="K19" i="15"/>
  <c r="K10" i="15"/>
  <c r="M12" i="15"/>
  <c r="M13" i="15"/>
  <c r="M14" i="15"/>
  <c r="M15" i="15"/>
  <c r="M16" i="15"/>
  <c r="M17" i="15"/>
  <c r="M18" i="15"/>
  <c r="M19" i="15"/>
  <c r="M20" i="15"/>
  <c r="M21" i="15"/>
  <c r="K25" i="15"/>
  <c r="K27" i="15"/>
  <c r="M25" i="15"/>
  <c r="M26" i="15"/>
  <c r="M28" i="15"/>
  <c r="M34" i="15"/>
  <c r="K36" i="15"/>
  <c r="K35" i="15"/>
  <c r="M35" i="15" s="1"/>
  <c r="M36" i="15"/>
  <c r="M37" i="15"/>
  <c r="M38" i="15"/>
  <c r="M39" i="15"/>
  <c r="K41" i="15"/>
  <c r="K52" i="15"/>
  <c r="K55" i="15"/>
  <c r="K70" i="15"/>
  <c r="M42" i="15"/>
  <c r="M43" i="15"/>
  <c r="M44" i="15"/>
  <c r="M45" i="15"/>
  <c r="M46" i="15"/>
  <c r="M47" i="15"/>
  <c r="M48" i="15"/>
  <c r="M49" i="15"/>
  <c r="M50" i="15"/>
  <c r="M51" i="15"/>
  <c r="M52" i="15"/>
  <c r="M53" i="15"/>
  <c r="M54" i="15"/>
  <c r="M56" i="15"/>
  <c r="M57" i="15"/>
  <c r="M59" i="15"/>
  <c r="M60" i="15"/>
  <c r="M61" i="15"/>
  <c r="M62" i="15"/>
  <c r="M63" i="15"/>
  <c r="M64" i="15"/>
  <c r="M65" i="15"/>
  <c r="M66" i="15"/>
  <c r="M67" i="15"/>
  <c r="M68" i="15"/>
  <c r="M69" i="15"/>
  <c r="M70" i="15"/>
  <c r="M71" i="15"/>
  <c r="M72" i="15"/>
  <c r="M73" i="15"/>
  <c r="M74" i="15"/>
  <c r="K76" i="15"/>
  <c r="M77" i="15"/>
  <c r="M78" i="15"/>
  <c r="M79" i="15"/>
  <c r="M81" i="15"/>
  <c r="I84" i="15"/>
  <c r="I87" i="15"/>
  <c r="I99" i="15"/>
  <c r="I101" i="15"/>
  <c r="I94" i="15"/>
  <c r="I93" i="15"/>
  <c r="I117" i="15"/>
  <c r="M84" i="15"/>
  <c r="M85" i="15"/>
  <c r="M86" i="15"/>
  <c r="M87" i="15"/>
  <c r="M88" i="15"/>
  <c r="M89" i="15"/>
  <c r="M90" i="15"/>
  <c r="M91" i="15"/>
  <c r="M94" i="15"/>
  <c r="M95" i="15"/>
  <c r="M96" i="15"/>
  <c r="M97" i="15"/>
  <c r="M98" i="15"/>
  <c r="M99" i="15"/>
  <c r="M100" i="15"/>
  <c r="M102" i="15"/>
  <c r="M103" i="15"/>
  <c r="M104" i="15"/>
  <c r="M105" i="15"/>
  <c r="M108" i="15"/>
  <c r="M109" i="15"/>
  <c r="M110" i="15"/>
  <c r="M111" i="15"/>
  <c r="M116" i="15"/>
  <c r="M118" i="15"/>
  <c r="M119" i="15"/>
  <c r="K122" i="15"/>
  <c r="K121" i="15"/>
  <c r="K127" i="15"/>
  <c r="K126" i="15"/>
  <c r="I122" i="15"/>
  <c r="I127" i="15"/>
  <c r="I126" i="15" s="1"/>
  <c r="M123" i="15"/>
  <c r="M124" i="15"/>
  <c r="M125" i="15"/>
  <c r="M127" i="15"/>
  <c r="M128" i="15"/>
  <c r="M129" i="15"/>
  <c r="K130" i="15"/>
  <c r="I130" i="15"/>
  <c r="M130" i="15" s="1"/>
  <c r="M131" i="15"/>
  <c r="I134" i="15"/>
  <c r="I133" i="15"/>
  <c r="M136" i="15"/>
  <c r="M137" i="15"/>
  <c r="M138" i="15"/>
  <c r="M139" i="15"/>
  <c r="M142" i="15"/>
  <c r="M143" i="15"/>
  <c r="M146" i="15"/>
  <c r="M149" i="15"/>
  <c r="M152" i="15"/>
  <c r="M153" i="15"/>
  <c r="M154" i="15"/>
  <c r="M155" i="15"/>
  <c r="M156" i="15"/>
  <c r="M157" i="15"/>
  <c r="M158" i="15"/>
  <c r="M159" i="15"/>
  <c r="M160" i="15"/>
  <c r="M161" i="15"/>
  <c r="M162" i="15"/>
  <c r="M163" i="15"/>
  <c r="M164" i="15"/>
  <c r="M165" i="15"/>
  <c r="M166" i="15"/>
  <c r="M167" i="15"/>
  <c r="M168" i="15"/>
  <c r="M169" i="15"/>
  <c r="M170" i="15"/>
  <c r="M171" i="15"/>
  <c r="M172" i="15"/>
  <c r="M173" i="15"/>
  <c r="M175" i="15"/>
  <c r="M176" i="15"/>
  <c r="M177" i="15"/>
  <c r="M178" i="15"/>
  <c r="M179" i="15"/>
  <c r="M180" i="15"/>
  <c r="M181" i="15"/>
  <c r="M182" i="15"/>
  <c r="M183" i="15"/>
  <c r="M184" i="15"/>
  <c r="M185" i="15"/>
  <c r="M188" i="15"/>
  <c r="M189" i="15"/>
  <c r="M190" i="15"/>
  <c r="M191" i="15"/>
  <c r="M192" i="15"/>
  <c r="M193" i="15"/>
  <c r="M194" i="15"/>
  <c r="M195" i="15"/>
  <c r="M196" i="15"/>
  <c r="M197" i="15"/>
  <c r="M198" i="15"/>
  <c r="M199" i="15"/>
  <c r="M200" i="15"/>
  <c r="M201" i="15"/>
  <c r="M202" i="15"/>
  <c r="M203" i="15"/>
  <c r="M205" i="15"/>
  <c r="M206" i="15"/>
  <c r="M207" i="15"/>
  <c r="M208" i="15"/>
  <c r="M209" i="15"/>
  <c r="M210" i="15"/>
  <c r="M211" i="15"/>
  <c r="M224" i="15"/>
  <c r="M225" i="15"/>
  <c r="M226" i="15"/>
  <c r="M227" i="15"/>
  <c r="M228" i="15"/>
  <c r="M229" i="15"/>
  <c r="M230" i="15"/>
  <c r="M231" i="15"/>
  <c r="M232" i="15"/>
  <c r="M233" i="15"/>
  <c r="M234" i="15"/>
  <c r="M235" i="15"/>
  <c r="M236" i="15"/>
  <c r="M212" i="15"/>
  <c r="M213" i="15"/>
  <c r="M214" i="15"/>
  <c r="M215" i="15"/>
  <c r="M216" i="15"/>
  <c r="M250" i="15"/>
  <c r="M251" i="15"/>
  <c r="M252" i="15"/>
  <c r="M218" i="15"/>
  <c r="M219" i="15"/>
  <c r="M220" i="15"/>
  <c r="M221" i="15"/>
  <c r="M222" i="15"/>
  <c r="M238" i="15"/>
  <c r="M239" i="15"/>
  <c r="M242" i="15"/>
  <c r="M253" i="15"/>
  <c r="M254" i="15"/>
  <c r="M255" i="15"/>
  <c r="M256" i="15"/>
  <c r="M257" i="15"/>
  <c r="M258" i="15"/>
  <c r="M260" i="15"/>
  <c r="M261" i="15"/>
  <c r="M267" i="15"/>
  <c r="M268" i="15"/>
  <c r="M269" i="15"/>
  <c r="M270" i="15"/>
  <c r="M271" i="15"/>
  <c r="K294" i="15"/>
  <c r="K287" i="15"/>
  <c r="K291" i="15"/>
  <c r="I294" i="15"/>
  <c r="I302" i="15" s="1"/>
  <c r="I287" i="15"/>
  <c r="I291" i="15"/>
  <c r="I299" i="15"/>
  <c r="I283" i="15"/>
  <c r="K284" i="15"/>
  <c r="I284" i="15"/>
  <c r="M284" i="15"/>
  <c r="M285" i="15"/>
  <c r="M286" i="15"/>
  <c r="M287" i="15"/>
  <c r="M288" i="15"/>
  <c r="M289" i="15"/>
  <c r="M290" i="15"/>
  <c r="M294" i="15"/>
  <c r="M295" i="15"/>
  <c r="M296" i="15"/>
  <c r="M297" i="15"/>
  <c r="K299" i="15"/>
  <c r="M299" i="15" s="1"/>
  <c r="M300" i="15"/>
  <c r="M301" i="15"/>
  <c r="K302" i="15"/>
  <c r="M302" i="15"/>
  <c r="K303" i="15"/>
  <c r="I303" i="15"/>
  <c r="M303" i="15" s="1"/>
  <c r="K311" i="15"/>
  <c r="K308" i="15"/>
  <c r="K307" i="15"/>
  <c r="K317" i="15" s="1"/>
  <c r="I311" i="15"/>
  <c r="I308" i="15"/>
  <c r="M311" i="15"/>
  <c r="M312" i="15"/>
  <c r="M314" i="15"/>
  <c r="M315" i="15"/>
  <c r="M316" i="15"/>
  <c r="F316" i="15"/>
  <c r="C284" i="15"/>
  <c r="H315" i="15"/>
  <c r="H314" i="15"/>
  <c r="H313" i="15"/>
  <c r="H312" i="15"/>
  <c r="F311" i="15"/>
  <c r="C311" i="15"/>
  <c r="H310" i="15"/>
  <c r="H309" i="15"/>
  <c r="F308" i="15"/>
  <c r="H308" i="15" s="1"/>
  <c r="F307" i="15"/>
  <c r="F303" i="15"/>
  <c r="C303" i="15"/>
  <c r="H303" i="15" s="1"/>
  <c r="F294" i="15"/>
  <c r="F287" i="15"/>
  <c r="F291" i="15"/>
  <c r="H291" i="15" s="1"/>
  <c r="C294" i="15"/>
  <c r="C283" i="15" s="1"/>
  <c r="C287" i="15"/>
  <c r="C302" i="15"/>
  <c r="H301" i="15"/>
  <c r="H300" i="15"/>
  <c r="F299" i="15"/>
  <c r="C299" i="15"/>
  <c r="H299" i="15"/>
  <c r="H298" i="15"/>
  <c r="H297" i="15"/>
  <c r="H296" i="15"/>
  <c r="H295" i="15"/>
  <c r="H293" i="15"/>
  <c r="H292" i="15"/>
  <c r="H290" i="15"/>
  <c r="H289" i="15"/>
  <c r="H288" i="15"/>
  <c r="H287" i="15"/>
  <c r="H286" i="15"/>
  <c r="H285" i="15"/>
  <c r="F283" i="15"/>
  <c r="H283" i="15" s="1"/>
  <c r="H271" i="15"/>
  <c r="H270" i="15"/>
  <c r="H269" i="15"/>
  <c r="H268" i="15"/>
  <c r="H267" i="15"/>
  <c r="H261" i="15"/>
  <c r="H258" i="15"/>
  <c r="H257" i="15"/>
  <c r="H256" i="15"/>
  <c r="H255" i="15"/>
  <c r="H254" i="15"/>
  <c r="H253" i="15"/>
  <c r="H242" i="15"/>
  <c r="H239" i="15"/>
  <c r="H238" i="15"/>
  <c r="H222" i="15"/>
  <c r="H221" i="15"/>
  <c r="H220" i="15"/>
  <c r="H219" i="15"/>
  <c r="H218" i="15"/>
  <c r="H217" i="15"/>
  <c r="H252" i="15"/>
  <c r="H251" i="15"/>
  <c r="H216" i="15"/>
  <c r="H215" i="15"/>
  <c r="H214" i="15"/>
  <c r="H213" i="15"/>
  <c r="H212" i="15"/>
  <c r="H236" i="15"/>
  <c r="H235" i="15"/>
  <c r="H234" i="15"/>
  <c r="H233" i="15"/>
  <c r="H232" i="15"/>
  <c r="H231" i="15"/>
  <c r="H230" i="15"/>
  <c r="H229" i="15"/>
  <c r="H228" i="15"/>
  <c r="H226" i="15"/>
  <c r="H225" i="15"/>
  <c r="H224" i="15"/>
  <c r="H211" i="15"/>
  <c r="H210" i="15"/>
  <c r="H209" i="15"/>
  <c r="H208" i="15"/>
  <c r="H207" i="15"/>
  <c r="H206" i="15"/>
  <c r="H205" i="15"/>
  <c r="H203" i="15"/>
  <c r="H202" i="15"/>
  <c r="H201" i="15"/>
  <c r="H200" i="15"/>
  <c r="H199" i="15"/>
  <c r="H198" i="15"/>
  <c r="H197" i="15"/>
  <c r="H196" i="15"/>
  <c r="H195" i="15"/>
  <c r="H194" i="15"/>
  <c r="H193" i="15"/>
  <c r="H192" i="15"/>
  <c r="H191" i="15"/>
  <c r="H190" i="15"/>
  <c r="H189" i="15"/>
  <c r="H188" i="15"/>
  <c r="H185" i="15"/>
  <c r="H184" i="15"/>
  <c r="H183" i="15"/>
  <c r="H182" i="15"/>
  <c r="H181" i="15"/>
  <c r="H180" i="15"/>
  <c r="H179" i="15"/>
  <c r="H178" i="15"/>
  <c r="H177" i="15"/>
  <c r="H176" i="15"/>
  <c r="H175" i="15"/>
  <c r="H173" i="15"/>
  <c r="H172" i="15"/>
  <c r="H171" i="15"/>
  <c r="H170" i="15"/>
  <c r="H169" i="15"/>
  <c r="H168" i="15"/>
  <c r="H167" i="15"/>
  <c r="H166" i="15"/>
  <c r="H165" i="15"/>
  <c r="H164" i="15"/>
  <c r="H163" i="15"/>
  <c r="H162" i="15"/>
  <c r="H161" i="15"/>
  <c r="H160" i="15"/>
  <c r="H159" i="15"/>
  <c r="H158" i="15"/>
  <c r="H157" i="15"/>
  <c r="H156" i="15"/>
  <c r="H155" i="15"/>
  <c r="H154" i="15"/>
  <c r="H153" i="15"/>
  <c r="H152" i="15"/>
  <c r="H149" i="15"/>
  <c r="H143" i="15"/>
  <c r="H142" i="15"/>
  <c r="H139" i="15"/>
  <c r="H138" i="15"/>
  <c r="H137" i="15"/>
  <c r="H136" i="15"/>
  <c r="H135" i="15"/>
  <c r="H131" i="15"/>
  <c r="H130" i="15"/>
  <c r="H129" i="15"/>
  <c r="H128" i="15"/>
  <c r="H127" i="15"/>
  <c r="H125" i="15"/>
  <c r="H124" i="15"/>
  <c r="H123" i="15"/>
  <c r="H122" i="15"/>
  <c r="H119" i="15"/>
  <c r="H118" i="15"/>
  <c r="H117" i="15"/>
  <c r="H116" i="15"/>
  <c r="H113" i="15"/>
  <c r="H111" i="15"/>
  <c r="H110" i="15"/>
  <c r="H109" i="15"/>
  <c r="H108" i="15"/>
  <c r="H105" i="15"/>
  <c r="H104" i="15"/>
  <c r="H103" i="15"/>
  <c r="H102" i="15"/>
  <c r="H101" i="15"/>
  <c r="H100" i="15"/>
  <c r="H99" i="15"/>
  <c r="H97" i="15"/>
  <c r="H96" i="15"/>
  <c r="H95" i="15"/>
  <c r="H94" i="15"/>
  <c r="H91" i="15"/>
  <c r="H90" i="15"/>
  <c r="H89" i="15"/>
  <c r="H88" i="15"/>
  <c r="H86" i="15"/>
  <c r="H85" i="15"/>
  <c r="H84" i="15"/>
  <c r="H81" i="15"/>
  <c r="H80" i="15"/>
  <c r="H79" i="15"/>
  <c r="H78" i="15"/>
  <c r="H77" i="15"/>
  <c r="H76" i="15"/>
  <c r="H75" i="15"/>
  <c r="H74" i="15"/>
  <c r="H73" i="15"/>
  <c r="H72" i="15"/>
  <c r="H71" i="15"/>
  <c r="H70" i="15"/>
  <c r="H69" i="15"/>
  <c r="H68" i="15"/>
  <c r="H67" i="15"/>
  <c r="H66" i="15"/>
  <c r="H65" i="15"/>
  <c r="H64" i="15"/>
  <c r="H63" i="15"/>
  <c r="H62" i="15"/>
  <c r="H61" i="15"/>
  <c r="H60" i="15"/>
  <c r="H59" i="15"/>
  <c r="H57" i="15"/>
  <c r="H56" i="15"/>
  <c r="H54" i="15"/>
  <c r="H53" i="15"/>
  <c r="H52" i="15"/>
  <c r="H51" i="15"/>
  <c r="H50" i="15"/>
  <c r="H49" i="15"/>
  <c r="H48" i="15"/>
  <c r="H47" i="15"/>
  <c r="H46" i="15"/>
  <c r="H45" i="15"/>
  <c r="H44" i="15"/>
  <c r="H43" i="15"/>
  <c r="H42" i="15"/>
  <c r="H39" i="15"/>
  <c r="H38" i="15"/>
  <c r="H37" i="15"/>
  <c r="H36" i="15"/>
  <c r="H34" i="15"/>
  <c r="H28" i="15"/>
  <c r="H27" i="15"/>
  <c r="H26" i="15"/>
  <c r="H24" i="15"/>
  <c r="H21" i="15"/>
  <c r="H20" i="15"/>
  <c r="H19" i="15"/>
  <c r="H18" i="15"/>
  <c r="H17" i="15"/>
  <c r="H16" i="15"/>
  <c r="H15" i="15"/>
  <c r="H14" i="15"/>
  <c r="H13" i="15"/>
  <c r="H12" i="15"/>
  <c r="H11" i="15"/>
  <c r="H10" i="15"/>
  <c r="G14" i="15"/>
  <c r="G15" i="15"/>
  <c r="G16" i="15"/>
  <c r="G17" i="15"/>
  <c r="G18" i="15"/>
  <c r="G19" i="15"/>
  <c r="G20" i="15"/>
  <c r="G21" i="15"/>
  <c r="G26" i="15"/>
  <c r="G27" i="15"/>
  <c r="G28" i="15"/>
  <c r="G29" i="15"/>
  <c r="G34" i="15"/>
  <c r="G36" i="15"/>
  <c r="G37" i="15"/>
  <c r="G38" i="15"/>
  <c r="G39" i="15"/>
  <c r="G41" i="15"/>
  <c r="G42" i="15"/>
  <c r="G44" i="15"/>
  <c r="G45" i="15"/>
  <c r="G46" i="15"/>
  <c r="G47" i="15"/>
  <c r="G48" i="15"/>
  <c r="G49" i="15"/>
  <c r="G50" i="15"/>
  <c r="G51" i="15"/>
  <c r="G53" i="15"/>
  <c r="G54" i="15"/>
  <c r="G55" i="15"/>
  <c r="G56" i="15"/>
  <c r="G57" i="15"/>
  <c r="G58" i="15"/>
  <c r="G59" i="15"/>
  <c r="G60" i="15"/>
  <c r="G61" i="15"/>
  <c r="G62" i="15"/>
  <c r="G63" i="15"/>
  <c r="G64" i="15"/>
  <c r="G65" i="15"/>
  <c r="G66" i="15"/>
  <c r="G67" i="15"/>
  <c r="G68" i="15"/>
  <c r="G69" i="15"/>
  <c r="G70" i="15"/>
  <c r="G71" i="15"/>
  <c r="G72" i="15"/>
  <c r="G73" i="15"/>
  <c r="G74" i="15"/>
  <c r="G77" i="15"/>
  <c r="G78" i="15"/>
  <c r="G79" i="15"/>
  <c r="G80" i="15"/>
  <c r="G81" i="15"/>
  <c r="G84" i="15"/>
  <c r="G85" i="15"/>
  <c r="G86" i="15"/>
  <c r="G88" i="15"/>
  <c r="G89" i="15"/>
  <c r="G90" i="15"/>
  <c r="G91" i="15"/>
  <c r="G94" i="15"/>
  <c r="G95" i="15"/>
  <c r="G96" i="15"/>
  <c r="G97" i="15"/>
  <c r="G99" i="15"/>
  <c r="G100" i="15"/>
  <c r="G101" i="15"/>
  <c r="G102" i="15"/>
  <c r="G103" i="15"/>
  <c r="G104" i="15"/>
  <c r="G105" i="15"/>
  <c r="G106" i="15"/>
  <c r="G107" i="15"/>
  <c r="G108" i="15"/>
  <c r="G109" i="15"/>
  <c r="G110" i="15"/>
  <c r="G111" i="15"/>
  <c r="G113" i="15"/>
  <c r="G116" i="15"/>
  <c r="G117" i="15"/>
  <c r="G118" i="15"/>
  <c r="G119" i="15"/>
  <c r="G121" i="15"/>
  <c r="G122" i="15"/>
  <c r="G123" i="15"/>
  <c r="G124" i="15"/>
  <c r="G125" i="15"/>
  <c r="G126" i="15"/>
  <c r="G127" i="15"/>
  <c r="G128" i="15"/>
  <c r="G129" i="15"/>
  <c r="G130" i="15"/>
  <c r="G131" i="15"/>
  <c r="G135" i="15"/>
  <c r="G136" i="15"/>
  <c r="G137" i="15"/>
  <c r="G138" i="15"/>
  <c r="G139" i="15"/>
  <c r="G142" i="15"/>
  <c r="G143" i="15"/>
  <c r="G149" i="15"/>
  <c r="G152" i="15"/>
  <c r="G153" i="15"/>
  <c r="G154" i="15"/>
  <c r="G155" i="15"/>
  <c r="G156" i="15"/>
  <c r="G157" i="15"/>
  <c r="G158" i="15"/>
  <c r="G159" i="15"/>
  <c r="G160" i="15"/>
  <c r="G161" i="15"/>
  <c r="G162" i="15"/>
  <c r="G163" i="15"/>
  <c r="G164" i="15"/>
  <c r="G165" i="15"/>
  <c r="G166" i="15"/>
  <c r="G167" i="15"/>
  <c r="G168" i="15"/>
  <c r="G169" i="15"/>
  <c r="G170" i="15"/>
  <c r="G171" i="15"/>
  <c r="G172" i="15"/>
  <c r="G173" i="15"/>
  <c r="G175" i="15"/>
  <c r="G176" i="15"/>
  <c r="G177" i="15"/>
  <c r="G178" i="15"/>
  <c r="G179" i="15"/>
  <c r="G180" i="15"/>
  <c r="G181" i="15"/>
  <c r="G182" i="15"/>
  <c r="G183" i="15"/>
  <c r="G184" i="15"/>
  <c r="G185" i="15"/>
  <c r="G188" i="15"/>
  <c r="G189" i="15"/>
  <c r="G190" i="15"/>
  <c r="G191" i="15"/>
  <c r="G192" i="15"/>
  <c r="G193" i="15"/>
  <c r="G194" i="15"/>
  <c r="G195" i="15"/>
  <c r="G196" i="15"/>
  <c r="G197" i="15"/>
  <c r="G198" i="15"/>
  <c r="G199" i="15"/>
  <c r="G200" i="15"/>
  <c r="G201" i="15"/>
  <c r="G202" i="15"/>
  <c r="G203" i="15"/>
  <c r="G205" i="15"/>
  <c r="G206" i="15"/>
  <c r="G207" i="15"/>
  <c r="G208" i="15"/>
  <c r="G209" i="15"/>
  <c r="G210" i="15"/>
  <c r="G211" i="15"/>
  <c r="G224" i="15"/>
  <c r="G225" i="15"/>
  <c r="G226" i="15"/>
  <c r="G228" i="15"/>
  <c r="G229" i="15"/>
  <c r="G230" i="15"/>
  <c r="G231" i="15"/>
  <c r="G232" i="15"/>
  <c r="G233" i="15"/>
  <c r="G234" i="15"/>
  <c r="G235" i="15"/>
  <c r="G236" i="15"/>
  <c r="G212" i="15"/>
  <c r="G213" i="15"/>
  <c r="G214" i="15"/>
  <c r="G215" i="15"/>
  <c r="G216" i="15"/>
  <c r="G250" i="15"/>
  <c r="G251" i="15"/>
  <c r="G252" i="15"/>
  <c r="G217" i="15"/>
  <c r="G218" i="15"/>
  <c r="G219" i="15"/>
  <c r="G220" i="15"/>
  <c r="G221" i="15"/>
  <c r="G222" i="15"/>
  <c r="G237" i="15"/>
  <c r="G238" i="15"/>
  <c r="G239" i="15"/>
  <c r="G242" i="15"/>
  <c r="G253" i="15"/>
  <c r="G254" i="15"/>
  <c r="G255" i="15"/>
  <c r="G256" i="15"/>
  <c r="G257" i="15"/>
  <c r="G258" i="15"/>
  <c r="G260" i="15"/>
  <c r="G261" i="15"/>
  <c r="G267" i="15"/>
  <c r="G268" i="15"/>
  <c r="G269" i="15"/>
  <c r="G270" i="15"/>
  <c r="G271" i="15"/>
  <c r="G279" i="15"/>
  <c r="G280" i="15"/>
  <c r="G281" i="15"/>
  <c r="E294" i="15"/>
  <c r="E302" i="15" s="1"/>
  <c r="E287" i="15"/>
  <c r="E283" i="15"/>
  <c r="G284" i="15"/>
  <c r="G285" i="15"/>
  <c r="G286" i="15"/>
  <c r="G287" i="15"/>
  <c r="G288" i="15"/>
  <c r="G289" i="15"/>
  <c r="G290" i="15"/>
  <c r="E299" i="15"/>
  <c r="E303" i="15"/>
  <c r="E311" i="15"/>
  <c r="E316" i="15"/>
  <c r="E307" i="15" s="1"/>
  <c r="E317" i="15" s="1"/>
  <c r="G10" i="15"/>
  <c r="G11" i="15"/>
  <c r="G12" i="15"/>
  <c r="G13" i="15"/>
  <c r="J11" i="15"/>
  <c r="J19" i="15"/>
  <c r="J10" i="15"/>
  <c r="J25" i="15"/>
  <c r="J27" i="15"/>
  <c r="J24" i="15" s="1"/>
  <c r="L24" i="15" s="1"/>
  <c r="J36" i="15"/>
  <c r="J35" i="15" s="1"/>
  <c r="L35" i="15" s="1"/>
  <c r="J41" i="15"/>
  <c r="J52" i="15"/>
  <c r="J55" i="15"/>
  <c r="J70" i="15"/>
  <c r="J40" i="15"/>
  <c r="L40" i="15" s="1"/>
  <c r="J76" i="15"/>
  <c r="J75" i="15"/>
  <c r="L11" i="15"/>
  <c r="L12" i="15"/>
  <c r="L13" i="15"/>
  <c r="L14" i="15"/>
  <c r="L15" i="15"/>
  <c r="L16" i="15"/>
  <c r="L17" i="15"/>
  <c r="L18" i="15"/>
  <c r="L19" i="15"/>
  <c r="L20" i="15"/>
  <c r="L21" i="15"/>
  <c r="L25" i="15"/>
  <c r="L26" i="15"/>
  <c r="L27" i="15"/>
  <c r="L28" i="15"/>
  <c r="L29" i="15"/>
  <c r="L34" i="15"/>
  <c r="L37" i="15"/>
  <c r="L38" i="15"/>
  <c r="L39" i="15"/>
  <c r="L41" i="15"/>
  <c r="L42" i="15"/>
  <c r="L43" i="15"/>
  <c r="L44" i="15"/>
  <c r="L45" i="15"/>
  <c r="L46" i="15"/>
  <c r="L47" i="15"/>
  <c r="L48" i="15"/>
  <c r="L49" i="15"/>
  <c r="L50" i="15"/>
  <c r="L51" i="15"/>
  <c r="L52" i="15"/>
  <c r="L53" i="15"/>
  <c r="L54" i="15"/>
  <c r="L55" i="15"/>
  <c r="L56" i="15"/>
  <c r="L57" i="15"/>
  <c r="L58" i="15"/>
  <c r="L59" i="15"/>
  <c r="L60" i="15"/>
  <c r="L61" i="15"/>
  <c r="L62" i="15"/>
  <c r="L63" i="15"/>
  <c r="L64" i="15"/>
  <c r="L65" i="15"/>
  <c r="L66" i="15"/>
  <c r="L67" i="15"/>
  <c r="L68" i="15"/>
  <c r="L69" i="15"/>
  <c r="L70" i="15"/>
  <c r="L71" i="15"/>
  <c r="L72" i="15"/>
  <c r="L73" i="15"/>
  <c r="L74" i="15"/>
  <c r="L76" i="15"/>
  <c r="L77" i="15"/>
  <c r="L78" i="15"/>
  <c r="L79" i="15"/>
  <c r="L80" i="15"/>
  <c r="L81" i="15"/>
  <c r="L83" i="15"/>
  <c r="L85" i="15"/>
  <c r="L86" i="15"/>
  <c r="L87" i="15"/>
  <c r="L88" i="15"/>
  <c r="L89" i="15"/>
  <c r="L90" i="15"/>
  <c r="L91" i="15"/>
  <c r="L94" i="15"/>
  <c r="L95" i="15"/>
  <c r="L96" i="15"/>
  <c r="L97" i="15"/>
  <c r="L98" i="15"/>
  <c r="L100" i="15"/>
  <c r="L101" i="15"/>
  <c r="L102" i="15"/>
  <c r="L103" i="15"/>
  <c r="L104" i="15"/>
  <c r="L105" i="15"/>
  <c r="L107" i="15"/>
  <c r="L108" i="15"/>
  <c r="L109" i="15"/>
  <c r="L110" i="15"/>
  <c r="L111" i="15"/>
  <c r="L113" i="15"/>
  <c r="L116" i="15"/>
  <c r="L117" i="15"/>
  <c r="L118" i="15"/>
  <c r="L119" i="15"/>
  <c r="J122" i="15"/>
  <c r="J121" i="15"/>
  <c r="J120" i="15" s="1"/>
  <c r="J127" i="15"/>
  <c r="J126" i="15"/>
  <c r="L122" i="15"/>
  <c r="L123" i="15"/>
  <c r="L124" i="15"/>
  <c r="L125" i="15"/>
  <c r="L126" i="15"/>
  <c r="L127" i="15"/>
  <c r="L128" i="15"/>
  <c r="L129" i="15"/>
  <c r="J130" i="15"/>
  <c r="L130" i="15" s="1"/>
  <c r="L131" i="15"/>
  <c r="J134" i="15"/>
  <c r="J133" i="15"/>
  <c r="L133" i="15" s="1"/>
  <c r="L134" i="15"/>
  <c r="L135" i="15"/>
  <c r="L136" i="15"/>
  <c r="L137" i="15"/>
  <c r="L138" i="15"/>
  <c r="L139" i="15"/>
  <c r="L142" i="15"/>
  <c r="L143" i="15"/>
  <c r="L146" i="15"/>
  <c r="L149" i="15"/>
  <c r="L152" i="15"/>
  <c r="L153" i="15"/>
  <c r="L154" i="15"/>
  <c r="L155" i="15"/>
  <c r="L156" i="15"/>
  <c r="L157" i="15"/>
  <c r="L158" i="15"/>
  <c r="L159" i="15"/>
  <c r="L160" i="15"/>
  <c r="L161" i="15"/>
  <c r="L162" i="15"/>
  <c r="L163" i="15"/>
  <c r="L164" i="15"/>
  <c r="L165" i="15"/>
  <c r="L166" i="15"/>
  <c r="L167" i="15"/>
  <c r="L168" i="15"/>
  <c r="L169" i="15"/>
  <c r="L170" i="15"/>
  <c r="L171" i="15"/>
  <c r="L172" i="15"/>
  <c r="L173" i="15"/>
  <c r="L175" i="15"/>
  <c r="L176" i="15"/>
  <c r="L177" i="15"/>
  <c r="L178" i="15"/>
  <c r="L179" i="15"/>
  <c r="L180" i="15"/>
  <c r="L181" i="15"/>
  <c r="L182" i="15"/>
  <c r="L183" i="15"/>
  <c r="L184" i="15"/>
  <c r="L185" i="15"/>
  <c r="L188" i="15"/>
  <c r="L189" i="15"/>
  <c r="L190" i="15"/>
  <c r="L191" i="15"/>
  <c r="L192" i="15"/>
  <c r="L193" i="15"/>
  <c r="L194" i="15"/>
  <c r="L195" i="15"/>
  <c r="L196" i="15"/>
  <c r="L197" i="15"/>
  <c r="L198" i="15"/>
  <c r="L199" i="15"/>
  <c r="L200" i="15"/>
  <c r="L201" i="15"/>
  <c r="L202" i="15"/>
  <c r="L203" i="15"/>
  <c r="L205" i="15"/>
  <c r="L206" i="15"/>
  <c r="L207" i="15"/>
  <c r="L208" i="15"/>
  <c r="L209" i="15"/>
  <c r="L210" i="15"/>
  <c r="L211" i="15"/>
  <c r="L224" i="15"/>
  <c r="L225" i="15"/>
  <c r="L226" i="15"/>
  <c r="L227" i="15"/>
  <c r="L228" i="15"/>
  <c r="L229" i="15"/>
  <c r="L230" i="15"/>
  <c r="L231" i="15"/>
  <c r="L232" i="15"/>
  <c r="L233" i="15"/>
  <c r="L234" i="15"/>
  <c r="L235" i="15"/>
  <c r="L236" i="15"/>
  <c r="L212" i="15"/>
  <c r="L213" i="15"/>
  <c r="L214" i="15"/>
  <c r="L215" i="15"/>
  <c r="L216" i="15"/>
  <c r="L250" i="15"/>
  <c r="L251" i="15"/>
  <c r="L252" i="15"/>
  <c r="L217" i="15"/>
  <c r="L218" i="15"/>
  <c r="L219" i="15"/>
  <c r="L220" i="15"/>
  <c r="L221" i="15"/>
  <c r="L222" i="15"/>
  <c r="L237" i="15"/>
  <c r="L238" i="15"/>
  <c r="L239" i="15"/>
  <c r="L242" i="15"/>
  <c r="L253" i="15"/>
  <c r="L254" i="15"/>
  <c r="L255" i="15"/>
  <c r="L256" i="15"/>
  <c r="L257" i="15"/>
  <c r="L258" i="15"/>
  <c r="L260" i="15"/>
  <c r="L261" i="15"/>
  <c r="L267" i="15"/>
  <c r="L268" i="15"/>
  <c r="L269" i="15"/>
  <c r="L270" i="15"/>
  <c r="L271" i="15"/>
  <c r="L272" i="15"/>
  <c r="J294" i="15"/>
  <c r="J287" i="15"/>
  <c r="L287" i="15" s="1"/>
  <c r="J299" i="15"/>
  <c r="J283" i="15"/>
  <c r="J284" i="15"/>
  <c r="L284" i="15"/>
  <c r="L285" i="15"/>
  <c r="L286" i="15"/>
  <c r="L288" i="15"/>
  <c r="L289" i="15"/>
  <c r="L290" i="15"/>
  <c r="L291" i="15"/>
  <c r="J302" i="15"/>
  <c r="D294" i="15"/>
  <c r="D287" i="15"/>
  <c r="D283" i="15"/>
  <c r="D299" i="15"/>
  <c r="D302" i="15"/>
  <c r="D303" i="15"/>
  <c r="D311" i="15"/>
  <c r="D316" i="15"/>
  <c r="D307" i="15"/>
  <c r="D317" i="15"/>
  <c r="L274" i="15"/>
  <c r="C272" i="15"/>
  <c r="C274" i="15" s="1"/>
  <c r="H237" i="15"/>
  <c r="J9" i="15" l="1"/>
  <c r="M83" i="15"/>
  <c r="C277" i="15"/>
  <c r="H274" i="15"/>
  <c r="H277" i="15"/>
  <c r="F133" i="15"/>
  <c r="H134" i="15"/>
  <c r="F120" i="15"/>
  <c r="F83" i="15"/>
  <c r="H87" i="15"/>
  <c r="H25" i="15"/>
  <c r="G25" i="15"/>
  <c r="J93" i="15"/>
  <c r="L93" i="15" s="1"/>
  <c r="J82" i="15"/>
  <c r="H272" i="15"/>
  <c r="L121" i="15"/>
  <c r="L99" i="15"/>
  <c r="L84" i="15"/>
  <c r="L36" i="15"/>
  <c r="L10" i="15"/>
  <c r="F317" i="15"/>
  <c r="G134" i="15"/>
  <c r="G87" i="15"/>
  <c r="H121" i="15"/>
  <c r="C316" i="15"/>
  <c r="H316" i="15" s="1"/>
  <c r="H284" i="15"/>
  <c r="I307" i="15"/>
  <c r="M308" i="15"/>
  <c r="M291" i="15"/>
  <c r="K283" i="15"/>
  <c r="M283" i="15" s="1"/>
  <c r="I121" i="15"/>
  <c r="M122" i="15"/>
  <c r="M41" i="15"/>
  <c r="M10" i="15"/>
  <c r="M11" i="15"/>
  <c r="C120" i="15"/>
  <c r="C40" i="15"/>
  <c r="C9" i="15" s="1"/>
  <c r="H41" i="15"/>
  <c r="D82" i="15"/>
  <c r="D40" i="15"/>
  <c r="D9" i="15"/>
  <c r="D132" i="15" s="1"/>
  <c r="D148" i="15" s="1"/>
  <c r="D151" i="15" s="1"/>
  <c r="D282" i="15" s="1"/>
  <c r="E75" i="15"/>
  <c r="G75" i="15" s="1"/>
  <c r="G76" i="15"/>
  <c r="M93" i="15"/>
  <c r="M101" i="15"/>
  <c r="D272" i="15"/>
  <c r="D274" i="15" s="1"/>
  <c r="D277" i="15" s="1"/>
  <c r="G262" i="15"/>
  <c r="K106" i="15"/>
  <c r="M107" i="15"/>
  <c r="K134" i="15"/>
  <c r="M135" i="15"/>
  <c r="M58" i="15"/>
  <c r="K40" i="15"/>
  <c r="M40" i="15" s="1"/>
  <c r="F302" i="15"/>
  <c r="H302" i="15" s="1"/>
  <c r="H294" i="15"/>
  <c r="H311" i="15"/>
  <c r="C307" i="15"/>
  <c r="C317" i="15" s="1"/>
  <c r="M126" i="15"/>
  <c r="K120" i="15"/>
  <c r="I83" i="15"/>
  <c r="I82" i="15" s="1"/>
  <c r="K75" i="15"/>
  <c r="M76" i="15"/>
  <c r="K24" i="15"/>
  <c r="M24" i="15" s="1"/>
  <c r="M27" i="15"/>
  <c r="F93" i="15"/>
  <c r="E82" i="15"/>
  <c r="E40" i="15"/>
  <c r="G40" i="15" s="1"/>
  <c r="C93" i="15"/>
  <c r="C82" i="15" s="1"/>
  <c r="I75" i="15"/>
  <c r="I9" i="15" s="1"/>
  <c r="E272" i="15"/>
  <c r="I272" i="15"/>
  <c r="J317" i="15"/>
  <c r="E274" i="15" l="1"/>
  <c r="G272" i="15"/>
  <c r="G93" i="15"/>
  <c r="H93" i="15"/>
  <c r="L75" i="15"/>
  <c r="M75" i="15"/>
  <c r="C132" i="15"/>
  <c r="C148" i="15" s="1"/>
  <c r="C151" i="15" s="1"/>
  <c r="C282" i="15" s="1"/>
  <c r="M307" i="15"/>
  <c r="I317" i="15"/>
  <c r="M317" i="15" s="1"/>
  <c r="H317" i="15"/>
  <c r="H9" i="15"/>
  <c r="H120" i="15"/>
  <c r="G120" i="15"/>
  <c r="G133" i="15"/>
  <c r="H133" i="15"/>
  <c r="H40" i="15"/>
  <c r="H307" i="15"/>
  <c r="M272" i="15"/>
  <c r="I274" i="15"/>
  <c r="I132" i="15"/>
  <c r="I148" i="15" s="1"/>
  <c r="I151" i="15" s="1"/>
  <c r="E9" i="15"/>
  <c r="M134" i="15"/>
  <c r="K133" i="15"/>
  <c r="M133" i="15" s="1"/>
  <c r="L106" i="15"/>
  <c r="M106" i="15"/>
  <c r="K9" i="15"/>
  <c r="M121" i="15"/>
  <c r="I120" i="15"/>
  <c r="M120" i="15" s="1"/>
  <c r="H83" i="15"/>
  <c r="G83" i="15"/>
  <c r="F82" i="15"/>
  <c r="L120" i="15"/>
  <c r="K82" i="15"/>
  <c r="M82" i="15" s="1"/>
  <c r="L9" i="15"/>
  <c r="J132" i="15"/>
  <c r="J148" i="15" l="1"/>
  <c r="H82" i="15"/>
  <c r="F132" i="15"/>
  <c r="G82" i="15"/>
  <c r="L82" i="15"/>
  <c r="K132" i="15"/>
  <c r="M9" i="15"/>
  <c r="E132" i="15"/>
  <c r="G9" i="15"/>
  <c r="I277" i="15"/>
  <c r="M277" i="15" s="1"/>
  <c r="M274" i="15"/>
  <c r="E277" i="15"/>
  <c r="G277" i="15" s="1"/>
  <c r="G274" i="15"/>
  <c r="E148" i="15" l="1"/>
  <c r="G132" i="15"/>
  <c r="K148" i="15"/>
  <c r="M132" i="15"/>
  <c r="I282" i="15"/>
  <c r="F148" i="15"/>
  <c r="H132" i="15"/>
  <c r="J151" i="15"/>
  <c r="L132" i="15"/>
  <c r="J282" i="15" l="1"/>
  <c r="M148" i="15"/>
  <c r="K151" i="15"/>
  <c r="E151" i="15"/>
  <c r="G148" i="15"/>
  <c r="L148" i="15"/>
  <c r="F151" i="15"/>
  <c r="H148" i="15"/>
  <c r="H151" i="15" l="1"/>
  <c r="F282" i="15"/>
  <c r="H282" i="15" s="1"/>
  <c r="M151" i="15"/>
  <c r="K282" i="15"/>
  <c r="M282" i="15" s="1"/>
  <c r="G151" i="15"/>
  <c r="E282" i="15"/>
  <c r="L151" i="15"/>
</calcChain>
</file>

<file path=xl/sharedStrings.xml><?xml version="1.0" encoding="utf-8"?>
<sst xmlns="http://schemas.openxmlformats.org/spreadsheetml/2006/main" count="438" uniqueCount="423">
  <si>
    <t>Державне мито, що сплачуються за місцем розгляду та оформлення документів, у тому числі за оформлення документів на спадщину і дарування  </t>
  </si>
  <si>
    <t>Податок на прибуток підприємств та фінансових установ комунальної власності</t>
  </si>
  <si>
    <t>Авансові внески з податку на прибуток підприємств та фінансових установ комунальної власності</t>
  </si>
  <si>
    <t>Доходи від  власності та підприємницької діяльності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</si>
  <si>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</si>
  <si>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</si>
  <si>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Усього доходів</t>
  </si>
  <si>
    <t>Усього видатків</t>
  </si>
  <si>
    <t>Усього кредитування</t>
  </si>
  <si>
    <t>Фінансування за рахунок зміни залишків коштів бюджетів</t>
  </si>
  <si>
    <t>Фінансування за рахунок залишків коштів на рахунках бюджетних установ</t>
  </si>
  <si>
    <t xml:space="preserve">Найменування </t>
  </si>
  <si>
    <t>Загальний фонд</t>
  </si>
  <si>
    <t>Спеціальний фонд</t>
  </si>
  <si>
    <t>Податок на доходи фізичних осіб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</si>
  <si>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</si>
  <si>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</si>
  <si>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</si>
  <si>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Фіксований податок на доходи фізичних осіб від зайняття підприємницькою діяльністю, нарахований до 1 січня 2012 року</t>
  </si>
  <si>
    <t>Податок на доходи фізичних осіб із суми пенсійних виплат або щомісячного довічного грошового утримання, що оподатковуються відповідно до підпункту 164.2.19 пункту 164.2 статті 164 Податкового кодексу</t>
  </si>
  <si>
    <t>Податок на прибуток підприємств</t>
  </si>
  <si>
    <t>Окремі податки і збори, що зараховуються до місцевих бюджетів </t>
  </si>
  <si>
    <t>Місцеві податки і збори, нараховані до 1 січня 2011 року </t>
  </si>
  <si>
    <t>Збір за видачу ордера на квартиру  </t>
  </si>
  <si>
    <t>Місцеві податки і збори </t>
  </si>
  <si>
    <t>Збір за місця для паркування транспортних засобів </t>
  </si>
  <si>
    <t>Збір за місця для паркування транспортних засобів, сплачений юридичними особами </t>
  </si>
  <si>
    <t>Збір за місця для паркування транспортних засобів, сплачений фізичними особами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</si>
  <si>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</si>
  <si>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</si>
  <si>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</si>
  <si>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</si>
  <si>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</si>
  <si>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Неподаткові надходження</t>
  </si>
  <si>
    <t>інші надходження</t>
  </si>
  <si>
    <t>інші надходження </t>
  </si>
  <si>
    <t>Державне мито</t>
  </si>
  <si>
    <t>інші надходження  </t>
  </si>
  <si>
    <t>Доходи від операцій з кредитування та надання гарантій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</si>
  <si>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</si>
  <si>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</si>
  <si>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Доходи від операцій з капіталом  </t>
  </si>
  <si>
    <t>Надходження від продажу основного капіталу  </t>
  </si>
  <si>
    <t>Надходження коштів від Державного фонду дорогоцінних металів і дорогоцінного каміння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</si>
  <si>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</si>
  <si>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</si>
  <si>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</t>
  </si>
  <si>
    <t>Цільові фонди  </t>
  </si>
  <si>
    <t>Разом доходів</t>
  </si>
  <si>
    <t>Офіційні трансферти  </t>
  </si>
  <si>
    <t>Від органів державного управління  </t>
  </si>
  <si>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 </t>
  </si>
  <si>
    <t>Усього доходів з трансфертами, що передаються з державного бюджету</t>
  </si>
  <si>
    <t>Державне управлiння</t>
  </si>
  <si>
    <t>Освiта</t>
  </si>
  <si>
    <t>Житлово-комунальне господарство</t>
  </si>
  <si>
    <t>Культура i мистецтво</t>
  </si>
  <si>
    <t>Бiблiотеки</t>
  </si>
  <si>
    <t>Палаци i будинки культури, клуби та iншi заклади клубного типу</t>
  </si>
  <si>
    <t>Школи естетичного виховання дiтей</t>
  </si>
  <si>
    <t>Iншi культурно-освiтнi заклади та заходи</t>
  </si>
  <si>
    <t>Фiзична культура i спорт</t>
  </si>
  <si>
    <t>Будiвництво</t>
  </si>
  <si>
    <t>Сiльське і лiсове господарство, рибне господарство та мисливство</t>
  </si>
  <si>
    <t>Цiльовi фонди</t>
  </si>
  <si>
    <t>Охорона та раціональне використання природних ресурсів</t>
  </si>
  <si>
    <t>Видатки, не вiднесенi до основних груп</t>
  </si>
  <si>
    <t>Резервний фонд</t>
  </si>
  <si>
    <t>Витрати, пов'язані з наданням та обслуговуванням пільгових довгострокових кредитів, наданих громадянам на будівництво (реконструкцію) та придбання житла</t>
  </si>
  <si>
    <t>Субвенція з місцевого бюджету державному бюджету на виконання програм соціально-економічного та культурного розвитку регіонів</t>
  </si>
  <si>
    <t>Усього видатків з трансфертами, що передаються до державного бюджету</t>
  </si>
  <si>
    <t>Надання пільгового довгострокового кредиту громадянам на будівництво (реконструкцію)  та придбання житла</t>
  </si>
  <si>
    <t>Повернення кредитів, наданих для кредитування громадян на будівництво (реконструкцію) та придбання житла</t>
  </si>
  <si>
    <t>На початок періоду</t>
  </si>
  <si>
    <t>На кінець періоду</t>
  </si>
  <si>
    <t>Податки на доходи, податки на прибуток, податки на збільшення ринкової вартості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</si>
  <si>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</si>
  <si>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Надходження коштів пайової участі у розвитку інфраструктури населеного пункту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</si>
  <si>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</si>
  <si>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</si>
  <si>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Надходження від орендної плати за користування цілісним майновим комплексом та іншим державним майном  </t>
  </si>
  <si>
    <t>Державне мито, пов'язане з видачею та оформленням закордонних паспортів (посвідок) та паспортів громадян України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</si>
  <si>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</si>
  <si>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</si>
  <si>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</si>
  <si>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</si>
  <si>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Кошти від продажу земельних ділянок несільськогосподарського призначення до розмежування земель державної та комунальної власності з розстроченням платежу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</si>
  <si>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</si>
  <si>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Субвенції</t>
  </si>
  <si>
    <t>інші субвенції </t>
  </si>
  <si>
    <t>Служби технічного нагляду за будівництвом та капітальним ремонтом, централізовані бухгалтерії, групи централізованого господарського обслуговування</t>
  </si>
  <si>
    <t>Засоби масової iнформацiї</t>
  </si>
  <si>
    <t>Компенсаційні виплати на пільговий проїзд автомобільним транспортом окремим категоріям громадян</t>
  </si>
  <si>
    <t>Компенсаційні виплати на пільговий проїзд електротранспортом окремим категоріям громадян</t>
  </si>
  <si>
    <t>Цільові фонди, утворені Верховною Радою Автономної Республіки Крим, органами місцевого самоврядування і місцевими органами виконавчої влади</t>
  </si>
  <si>
    <t>Разом  коштів,  отриманих  з усіх джерел фінансування бюджету за типом кредитора</t>
  </si>
  <si>
    <t>Внутрішнє фінансування</t>
  </si>
  <si>
    <t>Зміни обсягів бюджетних коштів</t>
  </si>
  <si>
    <t>Фінансування за активними операціями</t>
  </si>
  <si>
    <t>Надходження від скидів забруднюючих речовин безпосередньо у водні об'єкти 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</si>
  <si>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</si>
  <si>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</si>
  <si>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Відсотки за користування довгостроковим кредитом, що надається з місцевих бюджетів молодим сім'ям та одиноким молодим громадянам на будівництво (реконструкцію) та придбання житла </t>
  </si>
  <si>
    <t>Інші субвенції</t>
  </si>
  <si>
    <t xml:space="preserve">про виконання міського бюджету </t>
  </si>
  <si>
    <t>Інші джерела власних надходжень бюджетних установ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</si>
  <si>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</si>
  <si>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</t>
  </si>
  <si>
    <t>Субвенція з  державного  бюджету місцевим бюджетам на надання пільг з послуг зв'язку,  інших передбачених законодавством пільг (крім  пільг  на одержання ліків,   зубопротезування,   оплату   електроенергії, природного і скрапленого газу)</t>
  </si>
  <si>
    <t>Інші податки та збори </t>
  </si>
  <si>
    <t>Рентна плата та плата за використання інших природних ресурсів</t>
  </si>
  <si>
    <t>Рентна плата за спеціальне використання лісових ресурсів 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</si>
  <si>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</si>
  <si>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</si>
  <si>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</si>
  <si>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</si>
  <si>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</si>
  <si>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</si>
  <si>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Земельний податок з юридичних осіб</t>
  </si>
  <si>
    <t>Орендна плата з юридичних осіб 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</si>
  <si>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</si>
  <si>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</si>
  <si>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</si>
  <si>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</si>
  <si>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</si>
  <si>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Збір за провадження торговельної діяльності нафтопродуктами, скрапленим та стиснутим газом на стаціонарних, малогабаритних і пересувних автозаправних станціях, заправних пунктах, що справлявся до 1 січня 2015 року</t>
  </si>
  <si>
    <t>Збір за провадження деяких видів підприємницької діяльності, що справлявся до 1 січня 2015 року</t>
  </si>
  <si>
    <t>Збір за провадження торговельної діяльності (роздрібна торгівля), сплачений фізичними особами, що справлявся до 1 січня 2015 року</t>
  </si>
  <si>
    <t>Збір за провадження торговельної діяльності (роздрібна торгівля), сплачений юридичними особами, що справлявся до 1 січня 2015 року</t>
  </si>
  <si>
    <t>Збір за провадження торговельної діяльності (оптова торгівля), сплачений фізичними особами, що справлявся до 1 січня 2015 року</t>
  </si>
  <si>
    <t>Збір за провадження торговельної діяльності (ресторанне господарство), сплачений фізичними особами, що справлявся до 1 січня 2015 року</t>
  </si>
  <si>
    <t>Збір за провадження торговельної діяльності (оптова торгівля), сплачений юридичними особами, що справлявся до 1 січня 2015 року</t>
  </si>
  <si>
    <t>Збір за провадження торговельної діяльності (ресторанне господарство), сплачений юридичними особами, що справлявся до 1 січня 2015 року</t>
  </si>
  <si>
    <t>Збір за провадження діяльності з надання платних послуг, сплачений фізичними особами, що справлявся до 1 січня 2015 року</t>
  </si>
  <si>
    <t>Збір за провадження діяльності з надання платних послуг, сплачений юридичними особами, що справлявся до 1 січня 2015 року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</si>
  <si>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</si>
  <si>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Плата за надання адміністративних послуг</t>
  </si>
  <si>
    <t>Плата за надання інших адміністративних послуг</t>
  </si>
  <si>
    <t>Державне мито, не віднесене до інших категорій</t>
  </si>
  <si>
    <t>Державне мито за дії, пов'язані з одержанням патентів на об'єкти права інтелектуальної власності, підтриманням їх чинності та передаванням прав їхніми власниками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</si>
  <si>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</si>
  <si>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</si>
  <si>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Субвенція з державного бюджету місцевим бюджетам на виплату допомоги сім'ям з дітьми, малозабез-печеним сім'ям, інвалідам з дитинства, дітям-інвалідам та тимчасової державної допомоги дітям та допомоги по догляду за інвалідами I чи II групи внаслідок психічного розладу</t>
  </si>
  <si>
    <t>Кошти, що передаються із загального фонду бюджету до бюджету розвитку (спеціального фонду) </t>
  </si>
  <si>
    <t>Код бюджетної класифі-кації</t>
  </si>
  <si>
    <t>ДАНІ</t>
  </si>
  <si>
    <t>Комунальний податок  </t>
  </si>
  <si>
    <t>Податок з реклами  </t>
  </si>
  <si>
    <t>Надходження коштів з рахунків виборчих фондів  </t>
  </si>
  <si>
    <t>Плата за розміщення тимчасово вільних коштів місцевих бюджетів </t>
  </si>
  <si>
    <t>Інші розрахунки</t>
  </si>
  <si>
    <t>Зміни обсягів депозитів і цінних паперів, що використовуються для управління ліквідністю</t>
  </si>
  <si>
    <t>Розміщення бюджетних коштів на депозитах</t>
  </si>
  <si>
    <t>Зовнішнє фінансування</t>
  </si>
  <si>
    <t>Одержано позик</t>
  </si>
  <si>
    <t>Фінансування за борговими операціями</t>
  </si>
  <si>
    <t>Фінансування за рахунок коштів єдиного казначейського рахунку</t>
  </si>
  <si>
    <t>Одержано</t>
  </si>
  <si>
    <t>Повернено</t>
  </si>
  <si>
    <t>Разом коштів, отриманих з усіх джерел фінансування бюджету за типом боргового зобов'язання</t>
  </si>
  <si>
    <t>Повернення бюджетних коштів з депозитів</t>
  </si>
  <si>
    <t>Дефіцит (-) /профіцит (+)</t>
  </si>
  <si>
    <t>Соцiальний захист та соцiальне                           забезпечення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</si>
  <si>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</si>
  <si>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Акцизний податок з реалізації суб'єктами господарювання роздрібної торгівлі підакцизних товарів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</si>
  <si>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державна частка</t>
  </si>
  <si>
    <t>Єдиний податок  </t>
  </si>
  <si>
    <t>Єдиний податок з фізичних осіб, нарахований до 1 січня 2011 року </t>
  </si>
  <si>
    <t>Єдиний податок з юридичних осіб </t>
  </si>
  <si>
    <t>Єдиний податок з фізичних осіб </t>
  </si>
  <si>
    <t>Земельний податок з фізичних осіб  </t>
  </si>
  <si>
    <t>Податкові надходження</t>
  </si>
  <si>
    <t>План</t>
  </si>
  <si>
    <t xml:space="preserve">Виконання        </t>
  </si>
  <si>
    <t>Відсоток виконання</t>
  </si>
  <si>
    <t>Податок на доходи фізичних осіб із доходів у формі заробітної плати шахтарів-працівників</t>
  </si>
  <si>
    <t>Погашено позик</t>
  </si>
  <si>
    <t>Середньострокові зобов'язання (запозичення)</t>
  </si>
  <si>
    <t>Середньострокові зобов'язання (погашення)</t>
  </si>
  <si>
    <t xml:space="preserve">Адміністративний збір за проведення державної реєстрації юридичних осіб та фізичних осіб - підприємців </t>
  </si>
  <si>
    <t xml:space="preserve">Адміністративний збір за державну реєстрацію речових прав на нерухоме майно та їх обтяжень </t>
  </si>
  <si>
    <t xml:space="preserve">Обслуговування боргу 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</si>
  <si>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</si>
  <si>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Організація та проведення громадських робіт</t>
  </si>
  <si>
    <t>Збір за здійснення діяльності у сфері розваг, сплачений юридичними особами, що справлявся до 1 січня 2015 року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</si>
  <si>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</si>
  <si>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– підприємців та громадських форму-вань, а також плата за надання інших платних послуг</t>
  </si>
  <si>
    <t>Збір за забруднення навколишнього природного середовища  </t>
  </si>
  <si>
    <t>Надходження від сплати збору за забруднення навколишнього природного середовища фізичними особами  </t>
  </si>
  <si>
    <t>Надходження коштів від відшкодування втрат сільськогосподарського і лісогосподарського виробництва 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</si>
  <si>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</si>
  <si>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за рахунок залишку коштів освітньої субвенції з державного бюджету місцевим бюджетам, що утворився на початок бюджетного періоду</t>
  </si>
  <si>
    <t>Довгострокові зобов`язання (запозичення)</t>
  </si>
  <si>
    <t>Податки на власність  </t>
  </si>
  <si>
    <t>Податок з власників транспортних засобів та інших самохідних машин і механізмів  </t>
  </si>
  <si>
    <t>Субвенція з державного бюджету місцевим бюджетам на погашення заборгованості з різниці в тарифах на теплову енергію, послуги з централізованого водопостачання та водовідведення, що вироблялися, транспортувалися та постачалися населенню, яка виникла у зв'язку з невідповідністю фактичної вартості тарифам, що затверджувалися органами державної влади чи органами місцевого самоврядування</t>
  </si>
  <si>
    <t>Уточнений   план на 2017 р.</t>
  </si>
  <si>
    <t>Відсоток виконання до плану за 2017р.</t>
  </si>
  <si>
    <t>Збір за здійснення діяльності у сфері розваг, сплачений фізичними особами, що справлявся до 1 січня 2017 року</t>
  </si>
  <si>
    <t>Керівництво і управління у відповідній сфері у містах, селищах, селах</t>
  </si>
  <si>
    <t>0100</t>
  </si>
  <si>
    <t>0180</t>
  </si>
  <si>
    <t>1000</t>
  </si>
  <si>
    <t>Дошкільна освiта</t>
  </si>
  <si>
    <t>1010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</si>
  <si>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</si>
  <si>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1020</t>
  </si>
  <si>
    <t>Забезпечення належних умов для виховання та розвитку дітей-сиріт і дітей, позбавлених батьківського піклування, в дитячих будинках (у т. ч. сімейного типу, прийомних сім'ях), в сім'ях патронатного вихователя</t>
  </si>
  <si>
    <t>1060</t>
  </si>
  <si>
    <t>Надання загальної середньої освіти  загальноосвітніми спеціалізованими школами-інтернатами з поглибленим вивченням окремих предметів і курсів для поглибленої підготовки дітей в галузі науки і мистецтв, фізичної культури і спорту, інших галузях, ліцеями з посиленою військово-фізичною підготовкою</t>
  </si>
  <si>
    <t>1080</t>
  </si>
  <si>
    <t>Надання позашкільної освіти позашкільними закладами освіти, заходи із позашкільної роботи з дітьми</t>
  </si>
  <si>
    <t>1090</t>
  </si>
  <si>
    <t>Підготовка робітничих кадрів професійно-технічними закладами та іншими закладами освіти</t>
  </si>
  <si>
    <t>1100</t>
  </si>
  <si>
    <t>Методичне забезпечення діяльності навчальних закладів та інші заходи в галузі освіти</t>
  </si>
  <si>
    <t>1170</t>
  </si>
  <si>
    <t>Централізоване ведення бухгалтерського обліку</t>
  </si>
  <si>
    <t>1190</t>
  </si>
  <si>
    <t>Здійснення  централізованого господарського обслуговування</t>
  </si>
  <si>
    <t>1200</t>
  </si>
  <si>
    <t>Утримання інших закладів освіти</t>
  </si>
  <si>
    <t>1210</t>
  </si>
  <si>
    <t>Надання допомоги дітям-сиротам та дітям, позбавленим батьківського піклування, яким виповнюється 18 років</t>
  </si>
  <si>
    <t>1230</t>
  </si>
  <si>
    <t>Охорона здоров'я</t>
  </si>
  <si>
    <t>2000</t>
  </si>
  <si>
    <t>Багатопрофільна стаціонарна медична допомога населенню</t>
  </si>
  <si>
    <t>2010</t>
  </si>
  <si>
    <t>Лікарсько-акушерська допомога  вагітним, породіллям та новонародженим</t>
  </si>
  <si>
    <t>2050</t>
  </si>
  <si>
    <t>Амбулаторно-поліклінічна допомога населенню</t>
  </si>
  <si>
    <t>2120</t>
  </si>
  <si>
    <t>Надання стоматологічної допомоги населенню</t>
  </si>
  <si>
    <t>2140</t>
  </si>
  <si>
    <t>Первинна медична допомога населенню</t>
  </si>
  <si>
    <t>2180</t>
  </si>
  <si>
    <t>2200</t>
  </si>
  <si>
    <t>Забезпечення централізованих заходів з лікування хворих на цукровий та нецукровий діабет</t>
  </si>
  <si>
    <t>2214</t>
  </si>
  <si>
    <t>Інші заходи в галузі охорони здоров’я</t>
  </si>
  <si>
    <t>2220</t>
  </si>
  <si>
    <t>Надання пільг ветеранам на житлово-комунальні послуги</t>
  </si>
  <si>
    <t>Надання пільг ветеранам військової служби та органів ВВС на житлово-комунальні послуги</t>
  </si>
  <si>
    <t>Надання пільг громадянам, які постраждали внаслідок Чорнобильської катастрофи на житлово-комунальні послуги</t>
  </si>
  <si>
    <t>Надання пільг багатодітним сім`ям на житлово-комунальні послуги</t>
  </si>
  <si>
    <t>Надання субсидій населенню для відшкодування витрат на оплату житлово-комунальних послуг</t>
  </si>
  <si>
    <t>Надання пільг ветеранам  на придбання твердого палива та скрапленого газу</t>
  </si>
  <si>
    <t xml:space="preserve">Надання пільг ветеранам військової служби та органів ВВС на придбання твердого палива </t>
  </si>
  <si>
    <t>Надання пільг громадянам, які постраждали внаслідок Чорнобильської катастрофи на придбання твердого палива</t>
  </si>
  <si>
    <t>Надання пільг багатодітним сім`ям на придбання твердого палива та скрапленого газу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</si>
  <si>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</si>
  <si>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Надання пільг окремим категоріям громадян з послуг зв`язку</t>
  </si>
  <si>
    <t>Надання допомоги у зв`язку з вагітністю і пологами</t>
  </si>
  <si>
    <t>Надання допомоги на догляд за дитиною віком до трьох років</t>
  </si>
  <si>
    <t>Надання допомоги при народженні дитини</t>
  </si>
  <si>
    <t>Надання допомоги на дітей, над якими встановлено опіку чи піклування</t>
  </si>
  <si>
    <t>Надання допомоги на дітей одиноким матерям</t>
  </si>
  <si>
    <t>Надання тимчасової державної допомоги дітям</t>
  </si>
  <si>
    <t>Надання допомоги при усиновленні дитини</t>
  </si>
  <si>
    <t>Надання державної соціальної допомоги малозабезпеченим сім`ям</t>
  </si>
  <si>
    <t>Надання державної соціальної допомоги інвалідам з дитинства та дітям-інвалідам</t>
  </si>
  <si>
    <t>Надання допомоги на догляд за інвалідом і чи іі групи внаслідок психічного розладу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</si>
  <si>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</si>
  <si>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Центри соціальних служб для сім`ї, дітей та молоді</t>
  </si>
  <si>
    <t>Програми і заходи центрів соціальних служб для сім`ї, дітей та молоді</t>
  </si>
  <si>
    <t>Інші заходи та заклади молодіжної політики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</si>
  <si>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                                 катастрофи)</t>
  </si>
  <si>
    <t>Забезпечення соціальними послугами громадян похилого віку, інвалідів, дітей-інвалідів, хворих, які не здатні до самообслуговування і потребують сторонньої допомоги, фізичними особами</t>
  </si>
  <si>
    <t>Надання пільг населенню (крім ветеранів війни і праці) по оплаті  житлово - комунальних послуг і природного газу</t>
  </si>
  <si>
    <t>Надання фінансової підтримки громадським організаціям інвалідів і ветеранів, діяльність яких має соціальну спрямованість</t>
  </si>
  <si>
    <t>Інші видатки на соціальний захист населення</t>
  </si>
  <si>
    <t>3011</t>
  </si>
  <si>
    <t>3012</t>
  </si>
  <si>
    <t>3013</t>
  </si>
  <si>
    <t>3015</t>
  </si>
  <si>
    <t>3021</t>
  </si>
  <si>
    <t>3022</t>
  </si>
  <si>
    <t>3023</t>
  </si>
  <si>
    <t>3025</t>
  </si>
  <si>
    <t>3034</t>
  </si>
  <si>
    <t>3038</t>
  </si>
  <si>
    <t>3041</t>
  </si>
  <si>
    <t>3042</t>
  </si>
  <si>
    <t>3043</t>
  </si>
  <si>
    <t>3044</t>
  </si>
  <si>
    <t>3045</t>
  </si>
  <si>
    <t>3046</t>
  </si>
  <si>
    <t>3047</t>
  </si>
  <si>
    <t>3104</t>
  </si>
  <si>
    <t>3131</t>
  </si>
  <si>
    <t>3132</t>
  </si>
  <si>
    <t>3143</t>
  </si>
  <si>
    <t>3160</t>
  </si>
  <si>
    <t>3181</t>
  </si>
  <si>
    <t>3190</t>
  </si>
  <si>
    <t>3240</t>
  </si>
  <si>
    <t>3400</t>
  </si>
  <si>
    <t>4000</t>
  </si>
  <si>
    <t>4060</t>
  </si>
  <si>
    <t>4090</t>
  </si>
  <si>
    <t>4100</t>
  </si>
  <si>
    <t>5000</t>
  </si>
  <si>
    <t>Проведення навчально-тренувальних зборів і змагань з олімпійських видів спорту</t>
  </si>
  <si>
    <t>5011</t>
  </si>
  <si>
    <t>Проведення навчально-тренувальних зборів і змагань з неолімпійських видів спорту</t>
  </si>
  <si>
    <t>5012</t>
  </si>
  <si>
    <t>Утримання та навчально-тренувальна робота комунальних дитячо-юнацьких спортивних шкіл</t>
  </si>
  <si>
    <t>5031</t>
  </si>
  <si>
    <t>Утримання комунальних спортивних споруд</t>
  </si>
  <si>
    <t>5041</t>
  </si>
  <si>
    <t>Забезпечення діяльності місцевих центрів фізичного здоров'я населення «Спорт для всіх» та проведення фізкультурно-масових заходів серед населення регіону</t>
  </si>
  <si>
    <t>5061</t>
  </si>
  <si>
    <t>6000</t>
  </si>
  <si>
    <t>Забезпечення надійного та безперебійного функціонування житлово-експлуатаційного господарства</t>
  </si>
  <si>
    <t>6010</t>
  </si>
  <si>
    <t>Капітальний ремонт житлового фонду</t>
  </si>
  <si>
    <t>6021</t>
  </si>
  <si>
    <t>Капітальний ремонт житлового фонду об'єднань співвласників багатоквартирних будинків</t>
  </si>
  <si>
    <t>6022</t>
  </si>
  <si>
    <t>Фінансова підтримка об’єктів житлово-комунального господарства</t>
  </si>
  <si>
    <t>6030</t>
  </si>
  <si>
    <t>Забезпечення функціонування теплових мереж</t>
  </si>
  <si>
    <t>6051</t>
  </si>
  <si>
    <t>Забезпечення функціонування водопровідно-каналізаційного господарства</t>
  </si>
  <si>
    <t>6052</t>
  </si>
  <si>
    <t>Підтримка діяльності ремонтно-будівельних організацій житлово-комунального господарства</t>
  </si>
  <si>
    <t>6053</t>
  </si>
  <si>
    <t>Благоустрій міст, сіл, селищ</t>
  </si>
  <si>
    <t>6060</t>
  </si>
  <si>
    <t>Забезпечення проведення берегоукріплювальних робіт</t>
  </si>
  <si>
    <t>6090</t>
  </si>
  <si>
    <t>Заходи, пов’язані з поліпшенням питної води</t>
  </si>
  <si>
    <t>6110</t>
  </si>
  <si>
    <t>Забезпечення збору та вивезення сміття і відходів, надійної та безперебійної експлуатації каналізаційних систем</t>
  </si>
  <si>
    <t>6120</t>
  </si>
  <si>
    <t>Забезпечення функціонування комбінатів комунальних підприємств, районних виробничих об'єднань та інших підприємств, установ та організацій житлово-комунального господарства</t>
  </si>
  <si>
    <t>6130</t>
  </si>
  <si>
    <t>6300</t>
  </si>
  <si>
    <t>Реалізація заходів щодо інвестиційного розвитку території</t>
  </si>
  <si>
    <t>6310</t>
  </si>
  <si>
    <t>Будівництво та придбання житла для окремих категорій населення</t>
  </si>
  <si>
    <t>6324</t>
  </si>
  <si>
    <t>Збереження, розвиток, реконструкція та реставрація  пам’яток історії та культури</t>
  </si>
  <si>
    <t>6421</t>
  </si>
  <si>
    <t>Транспорт, дорожнє господарство, зв'язок, телекомунікації та інформатика</t>
  </si>
  <si>
    <t>6600</t>
  </si>
  <si>
    <t>Регулювання цін на послуги міського електротранспорту</t>
  </si>
  <si>
    <t>6632</t>
  </si>
  <si>
    <t>Інші заходи у сфері електротранспорту</t>
  </si>
  <si>
    <t>6640</t>
  </si>
  <si>
    <t>Утримання та розвиток інфраструктури доріг</t>
  </si>
  <si>
    <t>6650</t>
  </si>
  <si>
    <t>Діяльність і послуги, не віднесені до інших категорій</t>
  </si>
  <si>
    <t>6700*</t>
  </si>
  <si>
    <t>Інші заходи у сфері автомобільного транспорту</t>
  </si>
  <si>
    <t>6800*</t>
  </si>
  <si>
    <t>Підтримка періодичних видань (газет та журналів)</t>
  </si>
  <si>
    <t>7212</t>
  </si>
  <si>
    <t>Підтримка книговидання</t>
  </si>
  <si>
    <t>7213</t>
  </si>
  <si>
    <t>7300</t>
  </si>
  <si>
    <t>7310</t>
  </si>
  <si>
    <t>Проведення заходів із землеустрою</t>
  </si>
  <si>
    <t>Інші послуги, пов'язані з економічною діяльністю</t>
  </si>
  <si>
    <t>7400</t>
  </si>
  <si>
    <t>Заходи з енергозбереження</t>
  </si>
  <si>
    <t>7410</t>
  </si>
  <si>
    <t>Сприяння розвитку малого та середнього підприємництва</t>
  </si>
  <si>
    <t>7450</t>
  </si>
  <si>
    <t>Внески до статутного капіталу суб’єктів господарювання</t>
  </si>
  <si>
    <t>7470</t>
  </si>
  <si>
    <t>Запобігання та ліквідація надзвичайних ситуацій та наслідків стихійного лиха</t>
  </si>
  <si>
    <t>7800</t>
  </si>
  <si>
    <t>Організація рятування на водах</t>
  </si>
  <si>
    <t>7840</t>
  </si>
  <si>
    <t>8010</t>
  </si>
  <si>
    <t>8070</t>
  </si>
  <si>
    <t>8108</t>
  </si>
  <si>
    <t>Іншi видатки</t>
  </si>
  <si>
    <t>Ліквідація іншого забруднення навколишнього природного середовища</t>
  </si>
  <si>
    <t>Виконання Автономною Республікою Крим чи територіальною громадою міста гарантійних зобов'язань за позичальників, що отримали кредити під місцеві гарантії</t>
  </si>
  <si>
    <t>7480</t>
  </si>
  <si>
    <t>8103</t>
  </si>
  <si>
    <t>8104</t>
  </si>
  <si>
    <t>Усього видатків без урахування міжбюджетних трансфертів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</si>
  <si>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</si>
  <si>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</si>
  <si>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</si>
  <si>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Кошти, отримані від учасника - переможця процедури закупівлі під час укладання договору про закупівлю як забезпечення виконання цього договору, які не підлягають поверненню учаснику - переможцю  </t>
  </si>
  <si>
    <t>24062000</t>
  </si>
  <si>
    <t>3141</t>
  </si>
  <si>
    <t>4200*</t>
  </si>
  <si>
    <t>6330</t>
  </si>
  <si>
    <t>8600*</t>
  </si>
  <si>
    <t>Соціальні програми і заходи державних органів у справах молоді</t>
  </si>
  <si>
    <t>Проведення невідкладних відновлювальних робіт, будівництво та реконструкція загальноосвітніх навчальних закладів</t>
  </si>
  <si>
    <t>Інші надходження</t>
  </si>
  <si>
    <t>Інші неподаткові надходження, в т.ч.:</t>
  </si>
  <si>
    <t>за І півріччя 2017 року</t>
  </si>
  <si>
    <t>Виконання за І півріччя 2016 р.</t>
  </si>
  <si>
    <t>І півріччя 2017 р.</t>
  </si>
  <si>
    <t>Відхилення до виконання за І півріччя 2016 р.</t>
  </si>
  <si>
    <t xml:space="preserve">Виконання за І півріччя 2017 р.   </t>
  </si>
  <si>
    <t>24062200</t>
  </si>
  <si>
    <t>3031</t>
  </si>
  <si>
    <t>3033</t>
  </si>
  <si>
    <t>5062</t>
  </si>
  <si>
    <t>7500</t>
  </si>
  <si>
    <t>6410</t>
  </si>
  <si>
    <t>6422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</si>
  <si>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</t>
  </si>
  <si>
    <t xml:space="preserve">Плата за гарантії, надані Верховною Радою Автономної Республіки Крим та міськими радами 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</si>
  <si>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</si>
  <si>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Субвенція з державного бюджету місцевим бюджетам на модернізацію та оновлення матеріально-технічної бази професійно-технічних навчальних закладів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</si>
  <si>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</si>
  <si>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на утримання об`єктів спільного користування чи ліквідацію негативних наслідків діяльності об`єктів спільного користування</t>
  </si>
  <si>
    <t>Надання інших пільг ветеранам війни, особам, на яких поширюється дія Закону України `Про статус ветеранів війни, гарантії їх соціального захисту`, особам, які мають особливі заслуги перед Батьківщиною, вдовам (вдівцям) та батькам померлих (загиблих) осіб</t>
  </si>
  <si>
    <t>Надання інших пільг громадянам, які постраждали внаслідок Чорнобильської катастрофи, дружинам (чоловікам) та опікунам (на час опікунства) дітей померлих громадян, смерть яких пов`язана з Чорнобильською катастрофою</t>
  </si>
  <si>
    <t>Підтримка спорту вищих досягнень та організацій, які здійснюють фізкультурно-спортивну діяльність в регіоні</t>
  </si>
  <si>
    <t>Реалізація інвестиційних проектів</t>
  </si>
  <si>
    <t>Операційні видатки - паспортизація, інвентаризація пам`яток архітектури, премії в галузі архітектури</t>
  </si>
  <si>
    <t>Інші заходи, пов`язані з економічною діяльністю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</si>
</sst>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1" formatCode="0.0"/>
    <numFmt numFmtId="188" formatCode="#,##0.0"/>
  </numFmts>
  <fonts count="26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Times New Roman Cyr"/>
      <family val="1"/>
      <charset val="204"/>
    </font>
    <font>
      <b/>
      <sz val="18"/>
      <name val="Arial Cyr"/>
      <charset val="204"/>
    </font>
    <font>
      <b/>
      <sz val="12"/>
      <name val="Times New Roman Cyr"/>
      <charset val="204"/>
    </font>
    <font>
      <b/>
      <sz val="13"/>
      <name val="Times New Roman"/>
      <family val="1"/>
      <charset val="204"/>
    </font>
    <font>
      <b/>
      <sz val="13"/>
      <name val="Arial Cyr"/>
      <charset val="204"/>
    </font>
    <font>
      <sz val="12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2"/>
      <color indexed="8"/>
      <name val="Times New Roman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140">
    <xf numFmtId="0" fontId="0" fillId="0" borderId="0" xfId="0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6" fillId="0" borderId="1" xfId="0" applyNumberFormat="1" applyFont="1" applyFill="1" applyBorder="1" applyAlignment="1" applyProtection="1">
      <alignment horizontal="center" vertical="center"/>
    </xf>
    <xf numFmtId="181" fontId="5" fillId="0" borderId="0" xfId="0" applyNumberFormat="1" applyFont="1" applyFill="1" applyBorder="1"/>
    <xf numFmtId="181" fontId="0" fillId="0" borderId="0" xfId="0" applyNumberFormat="1"/>
    <xf numFmtId="1" fontId="6" fillId="0" borderId="1" xfId="0" applyNumberFormat="1" applyFont="1" applyFill="1" applyBorder="1" applyAlignment="1" applyProtection="1">
      <alignment horizontal="center" vertic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11" fillId="0" borderId="0" xfId="0" applyFont="1"/>
    <xf numFmtId="0" fontId="10" fillId="0" borderId="0" xfId="0" applyFont="1" applyAlignment="1">
      <alignment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188" fontId="9" fillId="0" borderId="1" xfId="0" applyNumberFormat="1" applyFont="1" applyFill="1" applyBorder="1" applyAlignment="1" applyProtection="1">
      <alignment horizontal="right" vertical="center"/>
    </xf>
    <xf numFmtId="4" fontId="15" fillId="0" borderId="1" xfId="0" applyNumberFormat="1" applyFont="1" applyFill="1" applyBorder="1" applyAlignment="1" applyProtection="1">
      <alignment horizontal="right" vertical="center"/>
    </xf>
    <xf numFmtId="0" fontId="16" fillId="0" borderId="0" xfId="0" applyFont="1" applyAlignment="1">
      <alignment vertical="center"/>
    </xf>
    <xf numFmtId="0" fontId="18" fillId="0" borderId="0" xfId="0" applyFont="1"/>
    <xf numFmtId="0" fontId="15" fillId="0" borderId="0" xfId="0" applyFont="1" applyFill="1" applyBorder="1" applyAlignment="1">
      <alignment horizontal="center" vertical="center" wrapText="1"/>
    </xf>
    <xf numFmtId="4" fontId="15" fillId="0" borderId="0" xfId="0" applyNumberFormat="1" applyFont="1" applyFill="1" applyBorder="1" applyAlignment="1" applyProtection="1">
      <alignment horizontal="right" vertical="center"/>
    </xf>
    <xf numFmtId="181" fontId="15" fillId="0" borderId="0" xfId="0" applyNumberFormat="1" applyFont="1" applyFill="1" applyBorder="1" applyAlignment="1" applyProtection="1">
      <alignment horizontal="right" vertical="center"/>
    </xf>
    <xf numFmtId="188" fontId="15" fillId="0" borderId="0" xfId="0" applyNumberFormat="1" applyFont="1" applyFill="1" applyBorder="1" applyAlignment="1" applyProtection="1">
      <alignment horizontal="right" vertical="center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0" fillId="0" borderId="0" xfId="0" applyFont="1" applyFill="1"/>
    <xf numFmtId="0" fontId="18" fillId="0" borderId="0" xfId="0" applyFont="1" applyFill="1"/>
    <xf numFmtId="0" fontId="17" fillId="0" borderId="1" xfId="0" applyNumberFormat="1" applyFont="1" applyFill="1" applyBorder="1" applyAlignment="1" applyProtection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2" fillId="0" borderId="3" xfId="1" applyFont="1" applyFill="1" applyBorder="1" applyAlignment="1" applyProtection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0" fontId="23" fillId="0" borderId="0" xfId="0" applyFont="1" applyAlignment="1">
      <alignment horizontal="left" vertical="top"/>
    </xf>
    <xf numFmtId="0" fontId="23" fillId="0" borderId="0" xfId="0" applyFont="1"/>
    <xf numFmtId="0" fontId="3" fillId="0" borderId="1" xfId="1" applyFont="1" applyFill="1" applyBorder="1" applyAlignment="1" applyProtection="1">
      <alignment horizontal="centerContinuous" vertical="center" wrapText="1"/>
    </xf>
    <xf numFmtId="0" fontId="8" fillId="0" borderId="4" xfId="0" applyFont="1" applyFill="1" applyBorder="1" applyAlignment="1">
      <alignment horizontal="left" vertical="top" wrapText="1"/>
    </xf>
    <xf numFmtId="181" fontId="9" fillId="0" borderId="1" xfId="0" applyNumberFormat="1" applyFont="1" applyFill="1" applyBorder="1" applyAlignment="1" applyProtection="1">
      <alignment horizontal="right" vertical="center"/>
    </xf>
    <xf numFmtId="4" fontId="8" fillId="0" borderId="5" xfId="0" applyNumberFormat="1" applyFont="1" applyFill="1" applyBorder="1" applyAlignment="1" applyProtection="1">
      <alignment horizontal="right" vertical="center"/>
    </xf>
    <xf numFmtId="4" fontId="8" fillId="0" borderId="1" xfId="0" applyNumberFormat="1" applyFont="1" applyFill="1" applyBorder="1" applyAlignment="1" applyProtection="1">
      <alignment horizontal="right" vertical="center"/>
    </xf>
    <xf numFmtId="4" fontId="21" fillId="0" borderId="1" xfId="0" applyNumberFormat="1" applyFont="1" applyFill="1" applyBorder="1" applyAlignment="1">
      <alignment horizontal="right" vertical="center"/>
    </xf>
    <xf numFmtId="4" fontId="9" fillId="0" borderId="5" xfId="0" applyNumberFormat="1" applyFont="1" applyFill="1" applyBorder="1" applyAlignment="1" applyProtection="1">
      <alignment horizontal="right" vertical="center"/>
    </xf>
    <xf numFmtId="4" fontId="8" fillId="0" borderId="1" xfId="0" applyNumberFormat="1" applyFont="1" applyFill="1" applyBorder="1" applyAlignment="1">
      <alignment horizontal="right" vertical="center"/>
    </xf>
    <xf numFmtId="4" fontId="8" fillId="0" borderId="5" xfId="0" applyNumberFormat="1" applyFont="1" applyFill="1" applyBorder="1" applyAlignment="1">
      <alignment horizontal="right" vertical="center"/>
    </xf>
    <xf numFmtId="181" fontId="8" fillId="0" borderId="1" xfId="0" applyNumberFormat="1" applyFont="1" applyFill="1" applyBorder="1" applyAlignment="1" applyProtection="1">
      <alignment horizontal="right" vertical="center"/>
    </xf>
    <xf numFmtId="4" fontId="3" fillId="0" borderId="1" xfId="0" applyNumberFormat="1" applyFont="1" applyFill="1" applyBorder="1" applyAlignment="1" applyProtection="1">
      <alignment horizontal="right" vertical="center"/>
    </xf>
    <xf numFmtId="4" fontId="12" fillId="0" borderId="1" xfId="0" applyNumberFormat="1" applyFont="1" applyFill="1" applyBorder="1" applyAlignment="1" applyProtection="1">
      <alignment horizontal="right" vertical="center"/>
    </xf>
    <xf numFmtId="0" fontId="8" fillId="0" borderId="1" xfId="0" applyFont="1" applyFill="1" applyBorder="1" applyAlignment="1">
      <alignment horizontal="right" vertical="center" wrapText="1"/>
    </xf>
    <xf numFmtId="4" fontId="17" fillId="0" borderId="1" xfId="0" applyNumberFormat="1" applyFont="1" applyFill="1" applyBorder="1" applyAlignment="1">
      <alignment horizontal="right" vertical="center"/>
    </xf>
    <xf numFmtId="4" fontId="17" fillId="0" borderId="1" xfId="0" applyNumberFormat="1" applyFont="1" applyFill="1" applyBorder="1" applyAlignment="1" applyProtection="1">
      <alignment horizontal="right" vertical="center"/>
    </xf>
    <xf numFmtId="0" fontId="12" fillId="0" borderId="1" xfId="0" applyNumberFormat="1" applyFont="1" applyFill="1" applyBorder="1" applyAlignment="1" applyProtection="1">
      <alignment horizontal="right" vertical="center"/>
    </xf>
    <xf numFmtId="4" fontId="20" fillId="0" borderId="1" xfId="0" applyNumberFormat="1" applyFont="1" applyFill="1" applyBorder="1" applyAlignment="1" applyProtection="1">
      <alignment horizontal="right" vertical="center"/>
    </xf>
    <xf numFmtId="0" fontId="16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12" fillId="0" borderId="1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24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4" fontId="22" fillId="0" borderId="1" xfId="0" applyNumberFormat="1" applyFont="1" applyFill="1" applyBorder="1" applyAlignment="1">
      <alignment horizontal="right" vertical="center" wrapText="1"/>
    </xf>
    <xf numFmtId="188" fontId="8" fillId="0" borderId="1" xfId="0" applyNumberFormat="1" applyFont="1" applyFill="1" applyBorder="1" applyAlignment="1" applyProtection="1">
      <alignment horizontal="right" vertical="center"/>
    </xf>
    <xf numFmtId="4" fontId="8" fillId="0" borderId="1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4" fontId="8" fillId="0" borderId="1" xfId="0" applyNumberFormat="1" applyFont="1" applyFill="1" applyBorder="1" applyAlignment="1" applyProtection="1">
      <alignment horizontal="right"/>
    </xf>
    <xf numFmtId="0" fontId="0" fillId="0" borderId="0" xfId="0" applyFill="1" applyAlignment="1">
      <alignment vertical="center"/>
    </xf>
    <xf numFmtId="0" fontId="10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181" fontId="9" fillId="0" borderId="0" xfId="0" applyNumberFormat="1" applyFont="1" applyFill="1" applyBorder="1" applyAlignment="1">
      <alignment vertical="center"/>
    </xf>
    <xf numFmtId="0" fontId="24" fillId="0" borderId="0" xfId="0" applyFont="1" applyAlignment="1">
      <alignment horizontal="center" vertical="center"/>
    </xf>
    <xf numFmtId="181" fontId="24" fillId="0" borderId="0" xfId="0" applyNumberFormat="1" applyFont="1" applyAlignment="1">
      <alignment vertical="center"/>
    </xf>
    <xf numFmtId="0" fontId="20" fillId="0" borderId="0" xfId="0" applyFont="1" applyAlignment="1">
      <alignment horizontal="center" vertical="center"/>
    </xf>
    <xf numFmtId="181" fontId="19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181" fontId="0" fillId="0" borderId="0" xfId="0" applyNumberFormat="1" applyAlignment="1">
      <alignment vertical="center"/>
    </xf>
    <xf numFmtId="0" fontId="9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4" fontId="8" fillId="0" borderId="5" xfId="0" applyNumberFormat="1" applyFont="1" applyFill="1" applyBorder="1" applyAlignment="1">
      <alignment vertical="center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8" fillId="0" borderId="1" xfId="0" quotePrefix="1" applyFont="1" applyFill="1" applyBorder="1" applyAlignment="1">
      <alignment horizontal="center" vertical="center" wrapText="1"/>
    </xf>
    <xf numFmtId="0" fontId="14" fillId="0" borderId="7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Continuous" vertical="center" wrapText="1"/>
    </xf>
    <xf numFmtId="4" fontId="9" fillId="0" borderId="1" xfId="0" applyNumberFormat="1" applyFont="1" applyFill="1" applyBorder="1" applyAlignment="1">
      <alignment horizontal="right" vertical="center"/>
    </xf>
    <xf numFmtId="4" fontId="9" fillId="0" borderId="1" xfId="0" applyNumberFormat="1" applyFont="1" applyFill="1" applyBorder="1" applyAlignment="1">
      <alignment vertical="center"/>
    </xf>
    <xf numFmtId="49" fontId="12" fillId="0" borderId="1" xfId="1" applyNumberFormat="1" applyFont="1" applyFill="1" applyBorder="1" applyAlignment="1" applyProtection="1">
      <alignment horizontal="center" vertical="center" wrapText="1"/>
    </xf>
    <xf numFmtId="0" fontId="12" fillId="0" borderId="1" xfId="1" applyFont="1" applyFill="1" applyBorder="1" applyAlignment="1" applyProtection="1">
      <alignment vertical="top" wrapText="1"/>
    </xf>
    <xf numFmtId="49" fontId="12" fillId="0" borderId="1" xfId="1" applyNumberFormat="1" applyFont="1" applyFill="1" applyBorder="1" applyAlignment="1" applyProtection="1">
      <alignment horizontal="center" wrapText="1"/>
    </xf>
    <xf numFmtId="49" fontId="12" fillId="0" borderId="1" xfId="0" applyNumberFormat="1" applyFont="1" applyFill="1" applyBorder="1" applyAlignment="1" applyProtection="1">
      <alignment horizontal="center" wrapText="1"/>
    </xf>
    <xf numFmtId="49" fontId="22" fillId="0" borderId="1" xfId="0" applyNumberFormat="1" applyFont="1" applyFill="1" applyBorder="1" applyAlignment="1" applyProtection="1">
      <alignment horizontal="center" wrapText="1"/>
    </xf>
    <xf numFmtId="0" fontId="12" fillId="0" borderId="1" xfId="0" applyFont="1" applyFill="1" applyBorder="1" applyAlignment="1" applyProtection="1">
      <alignment vertical="top" wrapText="1"/>
    </xf>
    <xf numFmtId="4" fontId="25" fillId="0" borderId="1" xfId="0" applyNumberFormat="1" applyFont="1" applyFill="1" applyBorder="1" applyAlignment="1">
      <alignment horizontal="right" vertical="center"/>
    </xf>
    <xf numFmtId="4" fontId="9" fillId="0" borderId="1" xfId="0" applyNumberFormat="1" applyFont="1" applyFill="1" applyBorder="1" applyAlignment="1">
      <alignment vertical="center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22" fillId="0" borderId="1" xfId="0" applyFont="1" applyFill="1" applyBorder="1" applyAlignment="1" applyProtection="1">
      <alignment vertical="top" wrapText="1"/>
    </xf>
    <xf numFmtId="0" fontId="12" fillId="0" borderId="1" xfId="1" applyFont="1" applyFill="1" applyBorder="1" applyAlignment="1" applyProtection="1">
      <alignment horizontal="left" vertical="top" wrapText="1"/>
    </xf>
    <xf numFmtId="0" fontId="12" fillId="0" borderId="1" xfId="0" applyFont="1" applyFill="1" applyBorder="1" applyAlignment="1" applyProtection="1">
      <alignment horizontal="left" vertical="top" wrapText="1"/>
    </xf>
    <xf numFmtId="0" fontId="15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/>
    </xf>
    <xf numFmtId="0" fontId="24" fillId="0" borderId="0" xfId="0" applyFont="1" applyAlignment="1">
      <alignment horizontal="left" vertical="top"/>
    </xf>
    <xf numFmtId="0" fontId="19" fillId="0" borderId="0" xfId="0" applyFont="1" applyAlignment="1">
      <alignment horizontal="left" vertical="top"/>
    </xf>
    <xf numFmtId="0" fontId="13" fillId="0" borderId="0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" xfId="1" applyFont="1" applyFill="1" applyBorder="1" applyAlignment="1" applyProtection="1">
      <alignment horizontal="center" vertical="center"/>
    </xf>
    <xf numFmtId="181" fontId="9" fillId="0" borderId="7" xfId="0" applyNumberFormat="1" applyFont="1" applyFill="1" applyBorder="1" applyAlignment="1">
      <alignment horizontal="center" vertical="center" wrapText="1"/>
    </xf>
    <xf numFmtId="181" fontId="9" fillId="0" borderId="5" xfId="0" applyNumberFormat="1" applyFont="1" applyFill="1" applyBorder="1" applyAlignment="1">
      <alignment horizontal="center" vertical="center" wrapText="1"/>
    </xf>
    <xf numFmtId="0" fontId="3" fillId="0" borderId="7" xfId="1" applyFont="1" applyFill="1" applyBorder="1" applyAlignment="1" applyProtection="1">
      <alignment horizontal="center" vertical="center" wrapText="1"/>
    </xf>
    <xf numFmtId="0" fontId="3" fillId="0" borderId="5" xfId="1" applyFont="1" applyFill="1" applyBorder="1" applyAlignment="1" applyProtection="1">
      <alignment horizontal="center" vertical="center" wrapText="1"/>
    </xf>
    <xf numFmtId="0" fontId="14" fillId="0" borderId="8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7" xfId="0" applyFont="1" applyFill="1" applyBorder="1" applyAlignment="1" applyProtection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3076575</xdr:colOff>
      <xdr:row>318</xdr:row>
      <xdr:rowOff>0</xdr:rowOff>
    </xdr:from>
    <xdr:to>
      <xdr:col>1</xdr:col>
      <xdr:colOff>361950</xdr:colOff>
      <xdr:row>318</xdr:row>
      <xdr:rowOff>28575</xdr:rowOff>
    </xdr:to>
    <xdr:sp macro="" textlink="">
      <xdr:nvSpPr>
        <xdr:cNvPr id="2097" name="Text Box 1"/>
        <xdr:cNvSpPr txBox="1">
          <a:spLocks noChangeArrowheads="1"/>
        </xdr:cNvSpPr>
      </xdr:nvSpPr>
      <xdr:spPr bwMode="auto">
        <a:xfrm>
          <a:off x="3076575" y="136979025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318</xdr:row>
      <xdr:rowOff>0</xdr:rowOff>
    </xdr:from>
    <xdr:to>
      <xdr:col>1</xdr:col>
      <xdr:colOff>361950</xdr:colOff>
      <xdr:row>318</xdr:row>
      <xdr:rowOff>28575</xdr:rowOff>
    </xdr:to>
    <xdr:sp macro="" textlink="">
      <xdr:nvSpPr>
        <xdr:cNvPr id="2098" name="Text Box 2"/>
        <xdr:cNvSpPr txBox="1">
          <a:spLocks noChangeArrowheads="1"/>
        </xdr:cNvSpPr>
      </xdr:nvSpPr>
      <xdr:spPr bwMode="auto">
        <a:xfrm>
          <a:off x="3076575" y="136979025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318</xdr:row>
      <xdr:rowOff>0</xdr:rowOff>
    </xdr:from>
    <xdr:to>
      <xdr:col>1</xdr:col>
      <xdr:colOff>361950</xdr:colOff>
      <xdr:row>318</xdr:row>
      <xdr:rowOff>28575</xdr:rowOff>
    </xdr:to>
    <xdr:sp macro="" textlink="">
      <xdr:nvSpPr>
        <xdr:cNvPr id="2099" name="Text Box 3"/>
        <xdr:cNvSpPr txBox="1">
          <a:spLocks noChangeArrowheads="1"/>
        </xdr:cNvSpPr>
      </xdr:nvSpPr>
      <xdr:spPr bwMode="auto">
        <a:xfrm>
          <a:off x="3076575" y="136979025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318</xdr:row>
      <xdr:rowOff>0</xdr:rowOff>
    </xdr:from>
    <xdr:to>
      <xdr:col>1</xdr:col>
      <xdr:colOff>361950</xdr:colOff>
      <xdr:row>318</xdr:row>
      <xdr:rowOff>28575</xdr:rowOff>
    </xdr:to>
    <xdr:sp macro="" textlink="">
      <xdr:nvSpPr>
        <xdr:cNvPr id="2100" name="Text Box 4"/>
        <xdr:cNvSpPr txBox="1">
          <a:spLocks noChangeArrowheads="1"/>
        </xdr:cNvSpPr>
      </xdr:nvSpPr>
      <xdr:spPr bwMode="auto">
        <a:xfrm>
          <a:off x="3076575" y="136979025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5"/>
  <sheetViews>
    <sheetView showZeros="0" tabSelected="1" zoomScale="77" zoomScaleNormal="75" zoomScaleSheetLayoutView="100" workbookViewId="0">
      <pane xSplit="2" ySplit="8" topLeftCell="C9" activePane="bottomRight" state="frozen"/>
      <selection pane="topRight" activeCell="C1" sqref="C1"/>
      <selection pane="bottomLeft" activeCell="A10" sqref="A10"/>
      <selection pane="bottomRight" activeCell="G302" sqref="G302"/>
    </sheetView>
  </sheetViews>
  <sheetFormatPr defaultRowHeight="12.75" x14ac:dyDescent="0.2"/>
  <cols>
    <col min="1" max="1" width="46.7109375" style="33" customWidth="1"/>
    <col min="2" max="2" width="12.140625" style="63" customWidth="1"/>
    <col min="3" max="3" width="18.28515625" style="68" customWidth="1"/>
    <col min="4" max="4" width="20.28515625" customWidth="1"/>
    <col min="5" max="5" width="20.42578125" customWidth="1"/>
    <col min="6" max="6" width="20.28515625" customWidth="1"/>
    <col min="7" max="7" width="12.5703125" style="6" customWidth="1"/>
    <col min="8" max="8" width="19" style="6" customWidth="1"/>
    <col min="9" max="9" width="17.85546875" style="6" customWidth="1"/>
    <col min="10" max="10" width="19.85546875" customWidth="1"/>
    <col min="11" max="11" width="18.7109375" customWidth="1"/>
    <col min="12" max="12" width="13.140625" customWidth="1"/>
    <col min="13" max="13" width="18.28515625" customWidth="1"/>
    <col min="14" max="26" width="9.140625" customWidth="1"/>
  </cols>
  <sheetData>
    <row r="1" spans="1:13" ht="23.25" x14ac:dyDescent="0.2">
      <c r="A1" s="120" t="s">
        <v>145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</row>
    <row r="2" spans="1:13" ht="23.25" x14ac:dyDescent="0.2">
      <c r="A2" s="120" t="s">
        <v>104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</row>
    <row r="3" spans="1:13" s="25" customFormat="1" ht="23.25" x14ac:dyDescent="0.2">
      <c r="A3" s="120" t="s">
        <v>399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</row>
    <row r="4" spans="1:13" ht="10.5" customHeight="1" x14ac:dyDescent="0.2">
      <c r="A4" s="2"/>
      <c r="B4" s="52"/>
      <c r="C4" s="64"/>
      <c r="D4" s="3"/>
      <c r="E4" s="3"/>
      <c r="F4" s="3"/>
      <c r="G4" s="5"/>
      <c r="H4" s="5"/>
      <c r="I4" s="5"/>
      <c r="J4" s="3"/>
      <c r="K4" s="1"/>
      <c r="L4" s="1"/>
      <c r="M4" s="1"/>
    </row>
    <row r="5" spans="1:13" s="13" customFormat="1" ht="21" customHeight="1" x14ac:dyDescent="0.25">
      <c r="A5" s="121" t="s">
        <v>11</v>
      </c>
      <c r="B5" s="122" t="s">
        <v>144</v>
      </c>
      <c r="C5" s="123" t="s">
        <v>12</v>
      </c>
      <c r="D5" s="124"/>
      <c r="E5" s="124"/>
      <c r="F5" s="124"/>
      <c r="G5" s="124"/>
      <c r="H5" s="125"/>
      <c r="I5" s="126" t="s">
        <v>13</v>
      </c>
      <c r="J5" s="126"/>
      <c r="K5" s="126"/>
      <c r="L5" s="126"/>
      <c r="M5" s="126"/>
    </row>
    <row r="6" spans="1:13" s="13" customFormat="1" ht="21" customHeight="1" x14ac:dyDescent="0.25">
      <c r="A6" s="121"/>
      <c r="B6" s="122"/>
      <c r="C6" s="127" t="s">
        <v>400</v>
      </c>
      <c r="D6" s="129" t="s">
        <v>196</v>
      </c>
      <c r="E6" s="131" t="s">
        <v>401</v>
      </c>
      <c r="F6" s="132"/>
      <c r="G6" s="133"/>
      <c r="H6" s="136" t="s">
        <v>402</v>
      </c>
      <c r="I6" s="127" t="s">
        <v>400</v>
      </c>
      <c r="J6" s="129" t="s">
        <v>196</v>
      </c>
      <c r="K6" s="138" t="s">
        <v>403</v>
      </c>
      <c r="L6" s="134" t="s">
        <v>197</v>
      </c>
      <c r="M6" s="136" t="s">
        <v>402</v>
      </c>
    </row>
    <row r="7" spans="1:13" s="9" customFormat="1" ht="47.25" customHeight="1" x14ac:dyDescent="0.25">
      <c r="A7" s="121"/>
      <c r="B7" s="122"/>
      <c r="C7" s="128"/>
      <c r="D7" s="130"/>
      <c r="E7" s="34" t="s">
        <v>172</v>
      </c>
      <c r="F7" s="101" t="s">
        <v>173</v>
      </c>
      <c r="G7" s="100" t="s">
        <v>174</v>
      </c>
      <c r="H7" s="137"/>
      <c r="I7" s="128"/>
      <c r="J7" s="130"/>
      <c r="K7" s="139"/>
      <c r="L7" s="135"/>
      <c r="M7" s="137"/>
    </row>
    <row r="8" spans="1:13" ht="15" x14ac:dyDescent="0.2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7">
        <v>7</v>
      </c>
      <c r="H8" s="7">
        <v>8</v>
      </c>
      <c r="I8" s="7">
        <v>9</v>
      </c>
      <c r="J8" s="4">
        <v>10</v>
      </c>
      <c r="K8" s="4">
        <v>11</v>
      </c>
      <c r="L8" s="4">
        <v>12</v>
      </c>
      <c r="M8" s="4">
        <v>13</v>
      </c>
    </row>
    <row r="9" spans="1:13" s="8" customFormat="1" ht="15.75" x14ac:dyDescent="0.2">
      <c r="A9" s="11" t="s">
        <v>171</v>
      </c>
      <c r="B9" s="10">
        <v>10000000</v>
      </c>
      <c r="C9" s="15">
        <f>C10+C24+C35+C40+C75+C29</f>
        <v>384610146.02000004</v>
      </c>
      <c r="D9" s="15">
        <f>D10+D24+D35+D40+D75+D29</f>
        <v>992498953</v>
      </c>
      <c r="E9" s="15">
        <f>E10+E24+E35+E40+E75+E29</f>
        <v>472591610</v>
      </c>
      <c r="F9" s="15">
        <f>F10+F24+F35+F40+F75+F29</f>
        <v>507891878.78999996</v>
      </c>
      <c r="G9" s="36">
        <f>IF(E9=0,"",IF(F9/E9&gt;1.5, "зв.100",F9/E9*100))</f>
        <v>107.46950814255885</v>
      </c>
      <c r="H9" s="15">
        <f t="shared" ref="H9:H78" si="0">F9-C9</f>
        <v>123281732.76999992</v>
      </c>
      <c r="I9" s="15">
        <f>I10+I24+I35+I40+I75+I29+I22</f>
        <v>189580.72999999998</v>
      </c>
      <c r="J9" s="15">
        <f>J10+J24+J35+J40+J75+J29</f>
        <v>391300</v>
      </c>
      <c r="K9" s="15">
        <f>K10+K24+K35+K40+K75+K29</f>
        <v>248466.32</v>
      </c>
      <c r="L9" s="16">
        <f t="shared" ref="L9:L78" si="1">IF(J9=0,"",IF(K9/J9&gt;1.5, "зв.100",K9/J9*100))</f>
        <v>63.497653973933041</v>
      </c>
      <c r="M9" s="15">
        <f>K9-I9</f>
        <v>58885.590000000026</v>
      </c>
    </row>
    <row r="10" spans="1:13" s="8" customFormat="1" ht="31.5" x14ac:dyDescent="0.2">
      <c r="A10" s="11" t="s">
        <v>75</v>
      </c>
      <c r="B10" s="10">
        <v>11000000</v>
      </c>
      <c r="C10" s="15">
        <f>C11+C19</f>
        <v>201013696.38</v>
      </c>
      <c r="D10" s="15">
        <f>D11+D19</f>
        <v>552273053</v>
      </c>
      <c r="E10" s="15">
        <f>E11+E19</f>
        <v>265898670</v>
      </c>
      <c r="F10" s="15">
        <f>F11+F19</f>
        <v>290658939.56</v>
      </c>
      <c r="G10" s="36">
        <f t="shared" ref="G10:G79" si="2">IF(E10=0,"",IF(F10/E10&gt;1.5, "зв.100",F10/E10*100))</f>
        <v>109.31191929617398</v>
      </c>
      <c r="H10" s="15">
        <f t="shared" si="0"/>
        <v>89645243.180000007</v>
      </c>
      <c r="I10" s="15">
        <f>I11+I19</f>
        <v>0</v>
      </c>
      <c r="J10" s="15">
        <f>J11+J19</f>
        <v>0</v>
      </c>
      <c r="K10" s="15">
        <f>K11+K19</f>
        <v>0</v>
      </c>
      <c r="L10" s="16" t="str">
        <f t="shared" si="1"/>
        <v/>
      </c>
      <c r="M10" s="15">
        <f t="shared" ref="M10:M79" si="3">K10-I10</f>
        <v>0</v>
      </c>
    </row>
    <row r="11" spans="1:13" s="8" customFormat="1" ht="15.75" x14ac:dyDescent="0.2">
      <c r="A11" s="11" t="s">
        <v>14</v>
      </c>
      <c r="B11" s="10">
        <v>11010000</v>
      </c>
      <c r="C11" s="15">
        <f>SUM(C12:C18)</f>
        <v>197079959.84</v>
      </c>
      <c r="D11" s="15">
        <f>SUM(D12:D18)</f>
        <v>548528053</v>
      </c>
      <c r="E11" s="15">
        <f>SUM(E12:E18)</f>
        <v>263670000</v>
      </c>
      <c r="F11" s="15">
        <f>SUM(F12:F18)</f>
        <v>288421565.12</v>
      </c>
      <c r="G11" s="36">
        <f t="shared" si="2"/>
        <v>109.3873270072439</v>
      </c>
      <c r="H11" s="15">
        <f t="shared" si="0"/>
        <v>91341605.280000001</v>
      </c>
      <c r="I11" s="15">
        <f>SUM(I12:I18)</f>
        <v>0</v>
      </c>
      <c r="J11" s="15">
        <f>SUM(J12:J18)</f>
        <v>0</v>
      </c>
      <c r="K11" s="15">
        <f>SUM(K12:K18)</f>
        <v>0</v>
      </c>
      <c r="L11" s="16" t="str">
        <f t="shared" si="1"/>
        <v/>
      </c>
      <c r="M11" s="15">
        <f t="shared" si="3"/>
        <v>0</v>
      </c>
    </row>
    <row r="12" spans="1:13" ht="49.5" customHeight="1" x14ac:dyDescent="0.2">
      <c r="A12" s="12" t="s">
        <v>76</v>
      </c>
      <c r="B12" s="53">
        <v>11010100</v>
      </c>
      <c r="C12" s="38">
        <v>164190107.74000001</v>
      </c>
      <c r="D12" s="41">
        <v>474978053</v>
      </c>
      <c r="E12" s="41">
        <v>229807109</v>
      </c>
      <c r="F12" s="41">
        <v>259044835.59</v>
      </c>
      <c r="G12" s="43">
        <f>IF(E12=0,"",IF(F12/E12&gt;1.5, "зв.100",F12/E12*100))</f>
        <v>112.72272503545571</v>
      </c>
      <c r="H12" s="38">
        <f>F12-C12</f>
        <v>94854727.849999994</v>
      </c>
      <c r="I12" s="38">
        <v>0</v>
      </c>
      <c r="J12" s="38">
        <v>0</v>
      </c>
      <c r="K12" s="38">
        <v>0</v>
      </c>
      <c r="L12" s="16" t="str">
        <f t="shared" si="1"/>
        <v/>
      </c>
      <c r="M12" s="15">
        <f t="shared" si="3"/>
        <v>0</v>
      </c>
    </row>
    <row r="13" spans="1:13" ht="78.75" x14ac:dyDescent="0.2">
      <c r="A13" s="12" t="s">
        <v>15</v>
      </c>
      <c r="B13" s="53">
        <v>11010200</v>
      </c>
      <c r="C13" s="38">
        <v>22676532.559999999</v>
      </c>
      <c r="D13" s="41">
        <v>53700000</v>
      </c>
      <c r="E13" s="41">
        <v>24635757</v>
      </c>
      <c r="F13" s="41">
        <v>21478610.77</v>
      </c>
      <c r="G13" s="43">
        <f>IF(E13=0,"",IF(F13/E13&gt;1.5, "зв.100",F13/E13*100))</f>
        <v>87.184699743547554</v>
      </c>
      <c r="H13" s="38">
        <f>F13-C13</f>
        <v>-1197921.7899999991</v>
      </c>
      <c r="I13" s="38">
        <v>0</v>
      </c>
      <c r="J13" s="38">
        <v>0</v>
      </c>
      <c r="K13" s="38">
        <v>0</v>
      </c>
      <c r="L13" s="16" t="str">
        <f t="shared" si="1"/>
        <v/>
      </c>
      <c r="M13" s="15">
        <f t="shared" si="3"/>
        <v>0</v>
      </c>
    </row>
    <row r="14" spans="1:13" ht="31.5" hidden="1" x14ac:dyDescent="0.2">
      <c r="A14" s="12" t="s">
        <v>175</v>
      </c>
      <c r="B14" s="53">
        <v>11010300</v>
      </c>
      <c r="C14" s="47"/>
      <c r="D14" s="48"/>
      <c r="E14" s="48"/>
      <c r="F14" s="47"/>
      <c r="G14" s="43" t="str">
        <f t="shared" si="2"/>
        <v/>
      </c>
      <c r="H14" s="38">
        <f t="shared" si="0"/>
        <v>0</v>
      </c>
      <c r="I14" s="38"/>
      <c r="J14" s="38"/>
      <c r="K14" s="38"/>
      <c r="L14" s="16" t="str">
        <f t="shared" si="1"/>
        <v/>
      </c>
      <c r="M14" s="15">
        <f t="shared" si="3"/>
        <v>0</v>
      </c>
    </row>
    <row r="15" spans="1:13" ht="49.5" customHeight="1" x14ac:dyDescent="0.2">
      <c r="A15" s="12" t="s">
        <v>16</v>
      </c>
      <c r="B15" s="53">
        <v>11010400</v>
      </c>
      <c r="C15" s="38">
        <v>5650930.4800000004</v>
      </c>
      <c r="D15" s="41">
        <v>9500000</v>
      </c>
      <c r="E15" s="41">
        <v>4358282</v>
      </c>
      <c r="F15" s="41">
        <v>3045464.61</v>
      </c>
      <c r="G15" s="43">
        <f t="shared" si="2"/>
        <v>69.877640088456872</v>
      </c>
      <c r="H15" s="38">
        <f t="shared" si="0"/>
        <v>-2605465.8700000006</v>
      </c>
      <c r="I15" s="38">
        <v>0</v>
      </c>
      <c r="J15" s="38">
        <v>0</v>
      </c>
      <c r="K15" s="38">
        <v>0</v>
      </c>
      <c r="L15" s="16" t="str">
        <f t="shared" si="1"/>
        <v/>
      </c>
      <c r="M15" s="15">
        <f t="shared" si="3"/>
        <v>0</v>
      </c>
    </row>
    <row r="16" spans="1:13" ht="47.25" x14ac:dyDescent="0.2">
      <c r="A16" s="12" t="s">
        <v>17</v>
      </c>
      <c r="B16" s="53">
        <v>11010500</v>
      </c>
      <c r="C16" s="38">
        <v>3221780.77</v>
      </c>
      <c r="D16" s="41">
        <v>9500000</v>
      </c>
      <c r="E16" s="41">
        <v>4478900</v>
      </c>
      <c r="F16" s="41">
        <v>4459794.76</v>
      </c>
      <c r="G16" s="43">
        <f t="shared" si="2"/>
        <v>99.573439014043615</v>
      </c>
      <c r="H16" s="38">
        <f t="shared" si="0"/>
        <v>1238013.9899999998</v>
      </c>
      <c r="I16" s="38">
        <v>0</v>
      </c>
      <c r="J16" s="38">
        <v>0</v>
      </c>
      <c r="K16" s="38">
        <v>0</v>
      </c>
      <c r="L16" s="16" t="str">
        <f t="shared" si="1"/>
        <v/>
      </c>
      <c r="M16" s="15">
        <f t="shared" si="3"/>
        <v>0</v>
      </c>
    </row>
    <row r="17" spans="1:13" ht="47.25" hidden="1" x14ac:dyDescent="0.2">
      <c r="A17" s="12" t="s">
        <v>18</v>
      </c>
      <c r="B17" s="53">
        <v>11010600</v>
      </c>
      <c r="C17" s="38"/>
      <c r="D17" s="38">
        <v>0</v>
      </c>
      <c r="E17" s="38">
        <v>0</v>
      </c>
      <c r="F17" s="38"/>
      <c r="G17" s="43" t="str">
        <f t="shared" si="2"/>
        <v/>
      </c>
      <c r="H17" s="38">
        <f t="shared" si="0"/>
        <v>0</v>
      </c>
      <c r="I17" s="38">
        <v>0</v>
      </c>
      <c r="J17" s="38">
        <v>0</v>
      </c>
      <c r="K17" s="38">
        <v>0</v>
      </c>
      <c r="L17" s="16" t="str">
        <f t="shared" si="1"/>
        <v/>
      </c>
      <c r="M17" s="15">
        <f t="shared" si="3"/>
        <v>0</v>
      </c>
    </row>
    <row r="18" spans="1:13" ht="78.75" x14ac:dyDescent="0.2">
      <c r="A18" s="12" t="s">
        <v>19</v>
      </c>
      <c r="B18" s="53">
        <v>11010900</v>
      </c>
      <c r="C18" s="38">
        <v>1340608.29</v>
      </c>
      <c r="D18" s="41">
        <v>850000</v>
      </c>
      <c r="E18" s="41">
        <v>389952</v>
      </c>
      <c r="F18" s="41">
        <v>392859.39</v>
      </c>
      <c r="G18" s="43">
        <f t="shared" si="2"/>
        <v>100.74557637863121</v>
      </c>
      <c r="H18" s="38">
        <f t="shared" si="0"/>
        <v>-947748.9</v>
      </c>
      <c r="I18" s="38">
        <v>0</v>
      </c>
      <c r="J18" s="38">
        <v>0</v>
      </c>
      <c r="K18" s="38">
        <v>0</v>
      </c>
      <c r="L18" s="16" t="str">
        <f t="shared" si="1"/>
        <v/>
      </c>
      <c r="M18" s="15">
        <f t="shared" si="3"/>
        <v>0</v>
      </c>
    </row>
    <row r="19" spans="1:13" s="8" customFormat="1" ht="15.75" x14ac:dyDescent="0.2">
      <c r="A19" s="11" t="s">
        <v>20</v>
      </c>
      <c r="B19" s="10">
        <v>11020000</v>
      </c>
      <c r="C19" s="15">
        <f>SUM(C20:C21)</f>
        <v>3933736.54</v>
      </c>
      <c r="D19" s="15">
        <f>SUM(D20:D21)</f>
        <v>3745000</v>
      </c>
      <c r="E19" s="15">
        <f>SUM(E20:E21)</f>
        <v>2228670</v>
      </c>
      <c r="F19" s="15">
        <f>SUM(F20:F21)</f>
        <v>2237374.44</v>
      </c>
      <c r="G19" s="36">
        <f t="shared" si="2"/>
        <v>100.39056657109397</v>
      </c>
      <c r="H19" s="15">
        <f t="shared" si="0"/>
        <v>-1696362.1</v>
      </c>
      <c r="I19" s="15">
        <f>SUM(I20:I21)</f>
        <v>0</v>
      </c>
      <c r="J19" s="15">
        <f>SUM(J20:J21)</f>
        <v>0</v>
      </c>
      <c r="K19" s="15">
        <f>SUM(K20:K21)</f>
        <v>0</v>
      </c>
      <c r="L19" s="16" t="str">
        <f t="shared" si="1"/>
        <v/>
      </c>
      <c r="M19" s="15">
        <f t="shared" si="3"/>
        <v>0</v>
      </c>
    </row>
    <row r="20" spans="1:13" ht="31.5" x14ac:dyDescent="0.2">
      <c r="A20" s="12" t="s">
        <v>1</v>
      </c>
      <c r="B20" s="53">
        <v>11020200</v>
      </c>
      <c r="C20" s="38">
        <v>3933736.54</v>
      </c>
      <c r="D20" s="41">
        <v>3745000</v>
      </c>
      <c r="E20" s="41">
        <v>2228670</v>
      </c>
      <c r="F20" s="41">
        <v>2237374.44</v>
      </c>
      <c r="G20" s="43">
        <f t="shared" si="2"/>
        <v>100.39056657109397</v>
      </c>
      <c r="H20" s="38">
        <f t="shared" si="0"/>
        <v>-1696362.1</v>
      </c>
      <c r="I20" s="38">
        <v>0</v>
      </c>
      <c r="J20" s="38">
        <v>0</v>
      </c>
      <c r="K20" s="38">
        <v>0</v>
      </c>
      <c r="L20" s="16" t="str">
        <f t="shared" si="1"/>
        <v/>
      </c>
      <c r="M20" s="15">
        <f t="shared" si="3"/>
        <v>0</v>
      </c>
    </row>
    <row r="21" spans="1:13" ht="47.25" hidden="1" x14ac:dyDescent="0.2">
      <c r="A21" s="12" t="s">
        <v>2</v>
      </c>
      <c r="B21" s="53">
        <v>11023200</v>
      </c>
      <c r="C21" s="47"/>
      <c r="D21" s="39"/>
      <c r="E21" s="39"/>
      <c r="F21" s="47"/>
      <c r="G21" s="43" t="str">
        <f t="shared" si="2"/>
        <v/>
      </c>
      <c r="H21" s="38">
        <f t="shared" si="0"/>
        <v>0</v>
      </c>
      <c r="I21" s="38">
        <v>0</v>
      </c>
      <c r="J21" s="38">
        <v>0</v>
      </c>
      <c r="K21" s="38">
        <v>0</v>
      </c>
      <c r="L21" s="16" t="str">
        <f t="shared" si="1"/>
        <v/>
      </c>
      <c r="M21" s="15">
        <f t="shared" si="3"/>
        <v>0</v>
      </c>
    </row>
    <row r="22" spans="1:13" s="25" customFormat="1" ht="15.75" hidden="1" x14ac:dyDescent="0.2">
      <c r="A22" s="112" t="s">
        <v>193</v>
      </c>
      <c r="B22" s="69">
        <v>12000000</v>
      </c>
      <c r="C22" s="47"/>
      <c r="D22" s="39"/>
      <c r="E22" s="39"/>
      <c r="F22" s="47"/>
      <c r="G22" s="36"/>
      <c r="H22" s="15"/>
      <c r="I22" s="15">
        <f>I23</f>
        <v>0</v>
      </c>
      <c r="J22" s="38"/>
      <c r="K22" s="38"/>
      <c r="L22" s="16" t="str">
        <f t="shared" si="1"/>
        <v/>
      </c>
      <c r="M22" s="15">
        <f t="shared" si="3"/>
        <v>0</v>
      </c>
    </row>
    <row r="23" spans="1:13" s="25" customFormat="1" ht="31.5" hidden="1" x14ac:dyDescent="0.2">
      <c r="A23" s="112" t="s">
        <v>194</v>
      </c>
      <c r="B23" s="69">
        <v>12020000</v>
      </c>
      <c r="C23" s="47"/>
      <c r="D23" s="39"/>
      <c r="E23" s="39"/>
      <c r="F23" s="47"/>
      <c r="G23" s="36"/>
      <c r="H23" s="15"/>
      <c r="I23" s="15"/>
      <c r="J23" s="38"/>
      <c r="K23" s="38"/>
      <c r="L23" s="16" t="str">
        <f t="shared" si="1"/>
        <v/>
      </c>
      <c r="M23" s="15">
        <f t="shared" si="3"/>
        <v>0</v>
      </c>
    </row>
    <row r="24" spans="1:13" s="8" customFormat="1" ht="31.5" x14ac:dyDescent="0.2">
      <c r="A24" s="11" t="s">
        <v>110</v>
      </c>
      <c r="B24" s="10">
        <v>13000000</v>
      </c>
      <c r="C24" s="15">
        <f>C25+C27</f>
        <v>50286.59</v>
      </c>
      <c r="D24" s="15">
        <f>D25+D27</f>
        <v>137000</v>
      </c>
      <c r="E24" s="15">
        <f>E25+E27</f>
        <v>47960</v>
      </c>
      <c r="F24" s="15">
        <f>F25+F27</f>
        <v>23000.34</v>
      </c>
      <c r="G24" s="36">
        <f t="shared" si="2"/>
        <v>47.957339449541287</v>
      </c>
      <c r="H24" s="15">
        <f t="shared" si="0"/>
        <v>-27286.249999999996</v>
      </c>
      <c r="I24" s="15">
        <f>I25+I27</f>
        <v>0</v>
      </c>
      <c r="J24" s="15">
        <f>J25+J27</f>
        <v>0</v>
      </c>
      <c r="K24" s="15">
        <f>K25+K27</f>
        <v>0</v>
      </c>
      <c r="L24" s="16" t="str">
        <f t="shared" si="1"/>
        <v/>
      </c>
      <c r="M24" s="15">
        <f t="shared" si="3"/>
        <v>0</v>
      </c>
    </row>
    <row r="25" spans="1:13" s="8" customFormat="1" ht="31.5" x14ac:dyDescent="0.2">
      <c r="A25" s="11" t="s">
        <v>111</v>
      </c>
      <c r="B25" s="10">
        <v>13010000</v>
      </c>
      <c r="C25" s="15">
        <f>C26</f>
        <v>43373</v>
      </c>
      <c r="D25" s="15">
        <f>D26</f>
        <v>122500</v>
      </c>
      <c r="E25" s="15">
        <f>E26</f>
        <v>41000</v>
      </c>
      <c r="F25" s="15">
        <f>F26</f>
        <v>16015.97</v>
      </c>
      <c r="G25" s="36">
        <f t="shared" si="2"/>
        <v>39.063341463414631</v>
      </c>
      <c r="H25" s="15">
        <f t="shared" si="0"/>
        <v>-27357.03</v>
      </c>
      <c r="I25" s="15">
        <f>I26</f>
        <v>0</v>
      </c>
      <c r="J25" s="15">
        <f>J26</f>
        <v>0</v>
      </c>
      <c r="K25" s="15">
        <f>K26</f>
        <v>0</v>
      </c>
      <c r="L25" s="16" t="str">
        <f t="shared" si="1"/>
        <v/>
      </c>
      <c r="M25" s="15">
        <f t="shared" si="3"/>
        <v>0</v>
      </c>
    </row>
    <row r="26" spans="1:13" ht="78.75" x14ac:dyDescent="0.2">
      <c r="A26" s="12" t="s">
        <v>163</v>
      </c>
      <c r="B26" s="53">
        <v>13010200</v>
      </c>
      <c r="C26" s="38">
        <v>43373</v>
      </c>
      <c r="D26" s="41">
        <v>122500</v>
      </c>
      <c r="E26" s="41">
        <v>41000</v>
      </c>
      <c r="F26" s="41">
        <v>16015.97</v>
      </c>
      <c r="G26" s="43">
        <f t="shared" si="2"/>
        <v>39.063341463414631</v>
      </c>
      <c r="H26" s="38">
        <f t="shared" si="0"/>
        <v>-27357.03</v>
      </c>
      <c r="I26" s="38">
        <v>0</v>
      </c>
      <c r="J26" s="38">
        <v>0</v>
      </c>
      <c r="K26" s="38">
        <v>0</v>
      </c>
      <c r="L26" s="16" t="str">
        <f t="shared" si="1"/>
        <v/>
      </c>
      <c r="M26" s="15">
        <f t="shared" si="3"/>
        <v>0</v>
      </c>
    </row>
    <row r="27" spans="1:13" s="8" customFormat="1" ht="15.75" x14ac:dyDescent="0.2">
      <c r="A27" s="11" t="s">
        <v>112</v>
      </c>
      <c r="B27" s="10">
        <v>13030000</v>
      </c>
      <c r="C27" s="15">
        <f>C28</f>
        <v>6913.59</v>
      </c>
      <c r="D27" s="15">
        <f>D28</f>
        <v>14500</v>
      </c>
      <c r="E27" s="15">
        <f>E28</f>
        <v>6960</v>
      </c>
      <c r="F27" s="15">
        <f>F28</f>
        <v>6984.37</v>
      </c>
      <c r="G27" s="36">
        <f t="shared" si="2"/>
        <v>100.3501436781609</v>
      </c>
      <c r="H27" s="15">
        <f t="shared" si="0"/>
        <v>70.779999999999745</v>
      </c>
      <c r="I27" s="15">
        <f>I28</f>
        <v>0</v>
      </c>
      <c r="J27" s="15">
        <f>J28</f>
        <v>0</v>
      </c>
      <c r="K27" s="15">
        <f>K28</f>
        <v>0</v>
      </c>
      <c r="L27" s="16" t="str">
        <f t="shared" si="1"/>
        <v/>
      </c>
      <c r="M27" s="15">
        <f t="shared" si="3"/>
        <v>0</v>
      </c>
    </row>
    <row r="28" spans="1:13" ht="47.25" x14ac:dyDescent="0.2">
      <c r="A28" s="12" t="s">
        <v>113</v>
      </c>
      <c r="B28" s="53">
        <v>13030200</v>
      </c>
      <c r="C28" s="38">
        <v>6913.59</v>
      </c>
      <c r="D28" s="41">
        <v>14500</v>
      </c>
      <c r="E28" s="41">
        <v>6960</v>
      </c>
      <c r="F28" s="41">
        <v>6984.37</v>
      </c>
      <c r="G28" s="43">
        <f t="shared" si="2"/>
        <v>100.3501436781609</v>
      </c>
      <c r="H28" s="38">
        <f t="shared" si="0"/>
        <v>70.779999999999745</v>
      </c>
      <c r="I28" s="38">
        <v>0</v>
      </c>
      <c r="J28" s="38">
        <v>0</v>
      </c>
      <c r="K28" s="38">
        <v>0</v>
      </c>
      <c r="L28" s="16" t="str">
        <f t="shared" si="1"/>
        <v/>
      </c>
      <c r="M28" s="15">
        <f t="shared" si="3"/>
        <v>0</v>
      </c>
    </row>
    <row r="29" spans="1:13" s="8" customFormat="1" ht="15.75" x14ac:dyDescent="0.2">
      <c r="A29" s="29" t="s">
        <v>114</v>
      </c>
      <c r="B29" s="54">
        <v>14000000</v>
      </c>
      <c r="C29" s="15">
        <f>C30+C32+C34</f>
        <v>63979698.450000003</v>
      </c>
      <c r="D29" s="15">
        <f>D30+D32+D34</f>
        <v>144241000</v>
      </c>
      <c r="E29" s="15">
        <f>E30+E32+E34</f>
        <v>65488600</v>
      </c>
      <c r="F29" s="15">
        <f>F30+F32+F34</f>
        <v>66770893.599999994</v>
      </c>
      <c r="G29" s="36">
        <f t="shared" si="2"/>
        <v>101.95804094147682</v>
      </c>
      <c r="H29" s="15">
        <f t="shared" si="0"/>
        <v>2791195.1499999911</v>
      </c>
      <c r="I29" s="15">
        <f>I30+I32+I34</f>
        <v>0</v>
      </c>
      <c r="J29" s="15">
        <f>J30+J32+J34</f>
        <v>0</v>
      </c>
      <c r="K29" s="15">
        <f>K30+K32+K34</f>
        <v>0</v>
      </c>
      <c r="L29" s="16" t="str">
        <f t="shared" si="1"/>
        <v/>
      </c>
      <c r="M29" s="15">
        <f t="shared" si="3"/>
        <v>0</v>
      </c>
    </row>
    <row r="30" spans="1:13" s="26" customFormat="1" ht="31.5" x14ac:dyDescent="0.2">
      <c r="A30" s="11" t="s">
        <v>386</v>
      </c>
      <c r="B30" s="92">
        <v>14020000</v>
      </c>
      <c r="C30" s="15"/>
      <c r="D30" s="15">
        <f>D31</f>
        <v>12890000</v>
      </c>
      <c r="E30" s="15">
        <f>E31</f>
        <v>4317000</v>
      </c>
      <c r="F30" s="15">
        <f>F31</f>
        <v>5007784.88</v>
      </c>
      <c r="G30" s="36">
        <f t="shared" si="2"/>
        <v>116.00150289552931</v>
      </c>
      <c r="H30" s="15">
        <f t="shared" si="0"/>
        <v>5007784.88</v>
      </c>
      <c r="I30" s="15"/>
      <c r="J30" s="15"/>
      <c r="K30" s="15"/>
      <c r="L30" s="16" t="str">
        <f>IF(J30=0,"",IF(K30/J30&gt;1.5, "зв.100",K30/J30*100))</f>
        <v/>
      </c>
      <c r="M30" s="15">
        <f>K30-I30</f>
        <v>0</v>
      </c>
    </row>
    <row r="31" spans="1:13" s="26" customFormat="1" ht="15.75" x14ac:dyDescent="0.2">
      <c r="A31" s="12" t="s">
        <v>387</v>
      </c>
      <c r="B31" s="93">
        <v>14021900</v>
      </c>
      <c r="C31" s="15"/>
      <c r="D31" s="41">
        <v>12890000</v>
      </c>
      <c r="E31" s="41">
        <v>4317000</v>
      </c>
      <c r="F31" s="41">
        <v>5007784.88</v>
      </c>
      <c r="G31" s="43">
        <f t="shared" si="2"/>
        <v>116.00150289552931</v>
      </c>
      <c r="H31" s="38">
        <f t="shared" si="0"/>
        <v>5007784.88</v>
      </c>
      <c r="I31" s="15"/>
      <c r="J31" s="15"/>
      <c r="K31" s="15"/>
      <c r="L31" s="16" t="str">
        <f>IF(J31=0,"",IF(K31/J31&gt;1.5, "зв.100",K31/J31*100))</f>
        <v/>
      </c>
      <c r="M31" s="15">
        <f>K31-I31</f>
        <v>0</v>
      </c>
    </row>
    <row r="32" spans="1:13" s="26" customFormat="1" ht="47.25" x14ac:dyDescent="0.2">
      <c r="A32" s="11" t="s">
        <v>388</v>
      </c>
      <c r="B32" s="92">
        <v>14030000</v>
      </c>
      <c r="C32" s="15"/>
      <c r="D32" s="15">
        <f>D33</f>
        <v>45441000</v>
      </c>
      <c r="E32" s="15">
        <f>E33</f>
        <v>17371600</v>
      </c>
      <c r="F32" s="15">
        <f>F33</f>
        <v>18958801.850000001</v>
      </c>
      <c r="G32" s="36">
        <f t="shared" si="2"/>
        <v>109.13676258951392</v>
      </c>
      <c r="H32" s="15">
        <f t="shared" si="0"/>
        <v>18958801.850000001</v>
      </c>
      <c r="I32" s="15"/>
      <c r="J32" s="15"/>
      <c r="K32" s="15"/>
      <c r="L32" s="16" t="str">
        <f>IF(J32=0,"",IF(K32/J32&gt;1.5, "зв.100",K32/J32*100))</f>
        <v/>
      </c>
      <c r="M32" s="15">
        <f>K32-I32</f>
        <v>0</v>
      </c>
    </row>
    <row r="33" spans="1:13" s="26" customFormat="1" ht="15.75" x14ac:dyDescent="0.2">
      <c r="A33" s="12" t="s">
        <v>387</v>
      </c>
      <c r="B33" s="93">
        <v>14031900</v>
      </c>
      <c r="C33" s="15"/>
      <c r="D33" s="41">
        <v>45441000</v>
      </c>
      <c r="E33" s="41">
        <v>17371600</v>
      </c>
      <c r="F33" s="41">
        <v>18958801.850000001</v>
      </c>
      <c r="G33" s="43">
        <f t="shared" si="2"/>
        <v>109.13676258951392</v>
      </c>
      <c r="H33" s="38">
        <f t="shared" si="0"/>
        <v>18958801.850000001</v>
      </c>
      <c r="I33" s="15"/>
      <c r="J33" s="15"/>
      <c r="K33" s="15"/>
      <c r="L33" s="16" t="str">
        <f>IF(J33=0,"",IF(K33/J33&gt;1.5, "зв.100",K33/J33*100))</f>
        <v/>
      </c>
      <c r="M33" s="15">
        <f>K33-I33</f>
        <v>0</v>
      </c>
    </row>
    <row r="34" spans="1:13" s="8" customFormat="1" ht="47.25" x14ac:dyDescent="0.2">
      <c r="A34" s="29" t="s">
        <v>164</v>
      </c>
      <c r="B34" s="54">
        <v>14040000</v>
      </c>
      <c r="C34" s="15">
        <v>63979698.450000003</v>
      </c>
      <c r="D34" s="102">
        <v>85910000</v>
      </c>
      <c r="E34" s="102">
        <v>43800000</v>
      </c>
      <c r="F34" s="102">
        <v>42804306.869999997</v>
      </c>
      <c r="G34" s="36">
        <f t="shared" si="2"/>
        <v>97.726728013698633</v>
      </c>
      <c r="H34" s="15">
        <f t="shared" si="0"/>
        <v>-21175391.580000006</v>
      </c>
      <c r="I34" s="15">
        <v>0</v>
      </c>
      <c r="J34" s="15">
        <v>0</v>
      </c>
      <c r="K34" s="15">
        <v>0</v>
      </c>
      <c r="L34" s="16" t="str">
        <f t="shared" si="1"/>
        <v/>
      </c>
      <c r="M34" s="15">
        <f t="shared" si="3"/>
        <v>0</v>
      </c>
    </row>
    <row r="35" spans="1:13" s="8" customFormat="1" ht="31.5" x14ac:dyDescent="0.2">
      <c r="A35" s="11" t="s">
        <v>21</v>
      </c>
      <c r="B35" s="10">
        <v>16000000</v>
      </c>
      <c r="C35" s="15">
        <f>C36</f>
        <v>0</v>
      </c>
      <c r="D35" s="15">
        <f>D36</f>
        <v>0</v>
      </c>
      <c r="E35" s="15">
        <f>E36</f>
        <v>0</v>
      </c>
      <c r="F35" s="15">
        <f>F36</f>
        <v>-320</v>
      </c>
      <c r="G35" s="36" t="str">
        <f t="shared" si="2"/>
        <v/>
      </c>
      <c r="H35" s="15">
        <f t="shared" si="0"/>
        <v>-320</v>
      </c>
      <c r="I35" s="15">
        <f>I36</f>
        <v>0</v>
      </c>
      <c r="J35" s="15">
        <f>J36</f>
        <v>0</v>
      </c>
      <c r="K35" s="15">
        <f>K36</f>
        <v>0</v>
      </c>
      <c r="L35" s="16" t="str">
        <f t="shared" si="1"/>
        <v/>
      </c>
      <c r="M35" s="15">
        <f t="shared" si="3"/>
        <v>0</v>
      </c>
    </row>
    <row r="36" spans="1:13" s="8" customFormat="1" ht="31.5" x14ac:dyDescent="0.2">
      <c r="A36" s="11" t="s">
        <v>22</v>
      </c>
      <c r="B36" s="10">
        <v>16010000</v>
      </c>
      <c r="C36" s="15">
        <f>SUM(C37:C39)</f>
        <v>0</v>
      </c>
      <c r="D36" s="15">
        <f>SUM(D37:D39)</f>
        <v>0</v>
      </c>
      <c r="E36" s="15">
        <f>SUM(E37:E39)</f>
        <v>0</v>
      </c>
      <c r="F36" s="15">
        <f>SUM(F37:F39)</f>
        <v>-320</v>
      </c>
      <c r="G36" s="36" t="str">
        <f t="shared" si="2"/>
        <v/>
      </c>
      <c r="H36" s="15">
        <f t="shared" si="0"/>
        <v>-320</v>
      </c>
      <c r="I36" s="15">
        <f>SUM(I37:I39)</f>
        <v>0</v>
      </c>
      <c r="J36" s="15">
        <f>SUM(J37:J39)</f>
        <v>0</v>
      </c>
      <c r="K36" s="15">
        <f>SUM(K37:K39)</f>
        <v>0</v>
      </c>
      <c r="L36" s="16" t="str">
        <f t="shared" si="1"/>
        <v/>
      </c>
      <c r="M36" s="15">
        <f t="shared" si="3"/>
        <v>0</v>
      </c>
    </row>
    <row r="37" spans="1:13" s="19" customFormat="1" ht="15.75" x14ac:dyDescent="0.2">
      <c r="A37" s="28" t="s">
        <v>147</v>
      </c>
      <c r="B37" s="56">
        <v>16010100</v>
      </c>
      <c r="C37" s="47"/>
      <c r="D37" s="72">
        <v>0</v>
      </c>
      <c r="E37" s="72">
        <v>0</v>
      </c>
      <c r="F37" s="72">
        <v>-320</v>
      </c>
      <c r="G37" s="36" t="str">
        <f t="shared" si="2"/>
        <v/>
      </c>
      <c r="H37" s="38">
        <f t="shared" si="0"/>
        <v>-320</v>
      </c>
      <c r="I37" s="38"/>
      <c r="J37" s="38"/>
      <c r="K37" s="38"/>
      <c r="L37" s="16" t="str">
        <f t="shared" si="1"/>
        <v/>
      </c>
      <c r="M37" s="15">
        <f t="shared" si="3"/>
        <v>0</v>
      </c>
    </row>
    <row r="38" spans="1:13" s="8" customFormat="1" ht="15.75" x14ac:dyDescent="0.2">
      <c r="A38" s="28" t="s">
        <v>146</v>
      </c>
      <c r="B38" s="56">
        <v>16010200</v>
      </c>
      <c r="C38" s="47"/>
      <c r="D38" s="15"/>
      <c r="E38" s="15"/>
      <c r="F38" s="47"/>
      <c r="G38" s="36" t="str">
        <f t="shared" si="2"/>
        <v/>
      </c>
      <c r="H38" s="38">
        <f t="shared" si="0"/>
        <v>0</v>
      </c>
      <c r="I38" s="15"/>
      <c r="J38" s="15"/>
      <c r="K38" s="15"/>
      <c r="L38" s="16" t="str">
        <f t="shared" si="1"/>
        <v/>
      </c>
      <c r="M38" s="15">
        <f t="shared" si="3"/>
        <v>0</v>
      </c>
    </row>
    <row r="39" spans="1:13" ht="15.75" x14ac:dyDescent="0.2">
      <c r="A39" s="12" t="s">
        <v>23</v>
      </c>
      <c r="B39" s="53">
        <v>16010600</v>
      </c>
      <c r="C39" s="47"/>
      <c r="D39" s="38">
        <v>0</v>
      </c>
      <c r="E39" s="38">
        <v>0</v>
      </c>
      <c r="F39" s="47"/>
      <c r="G39" s="36" t="str">
        <f t="shared" si="2"/>
        <v/>
      </c>
      <c r="H39" s="38">
        <f t="shared" si="0"/>
        <v>0</v>
      </c>
      <c r="I39" s="38">
        <v>0</v>
      </c>
      <c r="J39" s="38">
        <v>0</v>
      </c>
      <c r="K39" s="38">
        <v>0</v>
      </c>
      <c r="L39" s="16" t="str">
        <f t="shared" si="1"/>
        <v/>
      </c>
      <c r="M39" s="15">
        <f t="shared" si="3"/>
        <v>0</v>
      </c>
    </row>
    <row r="40" spans="1:13" s="8" customFormat="1" ht="15.75" x14ac:dyDescent="0.2">
      <c r="A40" s="11" t="s">
        <v>24</v>
      </c>
      <c r="B40" s="10">
        <v>18000000</v>
      </c>
      <c r="C40" s="15">
        <f>C41+C52+C55+C58+C70</f>
        <v>119566464.60000002</v>
      </c>
      <c r="D40" s="15">
        <f>D41+D52+D55+D58+D70</f>
        <v>295847900</v>
      </c>
      <c r="E40" s="15">
        <f>E41+E52+E55+E58+E70</f>
        <v>141156380</v>
      </c>
      <c r="F40" s="15">
        <f>F41+F52+F55+F58+F70</f>
        <v>150439365.28999999</v>
      </c>
      <c r="G40" s="36">
        <f t="shared" si="2"/>
        <v>106.57638378796621</v>
      </c>
      <c r="H40" s="15">
        <f t="shared" si="0"/>
        <v>30872900.689999968</v>
      </c>
      <c r="I40" s="15">
        <f>I41+I52+I55+I58+I70</f>
        <v>-12483.15</v>
      </c>
      <c r="J40" s="15">
        <f>J41+J52+J55+J58+J70</f>
        <v>0</v>
      </c>
      <c r="K40" s="15">
        <f>K41+K52+K55+K58+K70</f>
        <v>-13104.21</v>
      </c>
      <c r="L40" s="16" t="str">
        <f t="shared" si="1"/>
        <v/>
      </c>
      <c r="M40" s="15">
        <f t="shared" si="3"/>
        <v>-621.05999999999949</v>
      </c>
    </row>
    <row r="41" spans="1:13" s="8" customFormat="1" ht="15.75" x14ac:dyDescent="0.2">
      <c r="A41" s="11" t="s">
        <v>115</v>
      </c>
      <c r="B41" s="10">
        <v>18010000</v>
      </c>
      <c r="C41" s="15">
        <f>SUM(C42:C51)</f>
        <v>69307774.850000009</v>
      </c>
      <c r="D41" s="15">
        <f>SUM(D42:D51)</f>
        <v>154087500</v>
      </c>
      <c r="E41" s="15">
        <f>SUM(E42:E51)</f>
        <v>73673000</v>
      </c>
      <c r="F41" s="15">
        <f>SUM(F42:F51)</f>
        <v>76840746.670000002</v>
      </c>
      <c r="G41" s="36">
        <f t="shared" si="2"/>
        <v>104.29973894099602</v>
      </c>
      <c r="H41" s="15">
        <f t="shared" si="0"/>
        <v>7532971.8199999928</v>
      </c>
      <c r="I41" s="15">
        <f>SUM(I42:I51)</f>
        <v>0</v>
      </c>
      <c r="J41" s="15">
        <f>SUM(J42:J51)</f>
        <v>0</v>
      </c>
      <c r="K41" s="15">
        <f>SUM(K42:K51)</f>
        <v>0</v>
      </c>
      <c r="L41" s="16" t="str">
        <f t="shared" si="1"/>
        <v/>
      </c>
      <c r="M41" s="15">
        <f t="shared" si="3"/>
        <v>0</v>
      </c>
    </row>
    <row r="42" spans="1:13" ht="63" x14ac:dyDescent="0.2">
      <c r="A42" s="12" t="s">
        <v>116</v>
      </c>
      <c r="B42" s="53">
        <v>18010100</v>
      </c>
      <c r="C42" s="38">
        <v>115385.99</v>
      </c>
      <c r="D42" s="41">
        <v>360000</v>
      </c>
      <c r="E42" s="41">
        <v>187000</v>
      </c>
      <c r="F42" s="41">
        <v>239311.27</v>
      </c>
      <c r="G42" s="43">
        <f t="shared" si="2"/>
        <v>127.97394117647059</v>
      </c>
      <c r="H42" s="38">
        <f t="shared" si="0"/>
        <v>123925.27999999998</v>
      </c>
      <c r="I42" s="48"/>
      <c r="J42" s="38"/>
      <c r="K42" s="38"/>
      <c r="L42" s="16" t="str">
        <f t="shared" si="1"/>
        <v/>
      </c>
      <c r="M42" s="15">
        <f t="shared" si="3"/>
        <v>0</v>
      </c>
    </row>
    <row r="43" spans="1:13" ht="63" x14ac:dyDescent="0.2">
      <c r="A43" s="12" t="s">
        <v>117</v>
      </c>
      <c r="B43" s="53">
        <v>18010200</v>
      </c>
      <c r="C43" s="38">
        <v>32652.06</v>
      </c>
      <c r="D43" s="41">
        <v>1447800</v>
      </c>
      <c r="E43" s="41">
        <v>0</v>
      </c>
      <c r="F43" s="41">
        <v>119904.34</v>
      </c>
      <c r="G43" s="43" t="str">
        <f t="shared" si="2"/>
        <v/>
      </c>
      <c r="H43" s="38">
        <f t="shared" si="0"/>
        <v>87252.28</v>
      </c>
      <c r="I43" s="48"/>
      <c r="J43" s="38">
        <v>0</v>
      </c>
      <c r="K43" s="38"/>
      <c r="L43" s="16" t="str">
        <f t="shared" si="1"/>
        <v/>
      </c>
      <c r="M43" s="15">
        <f t="shared" si="3"/>
        <v>0</v>
      </c>
    </row>
    <row r="44" spans="1:13" ht="63" x14ac:dyDescent="0.2">
      <c r="A44" s="24" t="s">
        <v>123</v>
      </c>
      <c r="B44" s="55">
        <v>18010300</v>
      </c>
      <c r="C44" s="38">
        <v>8873.08</v>
      </c>
      <c r="D44" s="41">
        <v>1102000</v>
      </c>
      <c r="E44" s="41">
        <v>0</v>
      </c>
      <c r="F44" s="41">
        <v>31234.400000000001</v>
      </c>
      <c r="G44" s="43" t="str">
        <f t="shared" si="2"/>
        <v/>
      </c>
      <c r="H44" s="38">
        <f t="shared" si="0"/>
        <v>22361.32</v>
      </c>
      <c r="I44" s="38"/>
      <c r="J44" s="38"/>
      <c r="K44" s="38"/>
      <c r="L44" s="16" t="str">
        <f t="shared" si="1"/>
        <v/>
      </c>
      <c r="M44" s="15">
        <f t="shared" si="3"/>
        <v>0</v>
      </c>
    </row>
    <row r="45" spans="1:13" ht="63" x14ac:dyDescent="0.2">
      <c r="A45" s="24" t="s">
        <v>124</v>
      </c>
      <c r="B45" s="55">
        <v>18010400</v>
      </c>
      <c r="C45" s="38">
        <v>1630752.04</v>
      </c>
      <c r="D45" s="41">
        <v>7813000</v>
      </c>
      <c r="E45" s="41">
        <v>3406000</v>
      </c>
      <c r="F45" s="41">
        <v>4182074.03</v>
      </c>
      <c r="G45" s="43">
        <f t="shared" si="2"/>
        <v>122.7854970640047</v>
      </c>
      <c r="H45" s="38">
        <f t="shared" si="0"/>
        <v>2551321.9899999998</v>
      </c>
      <c r="I45" s="38"/>
      <c r="J45" s="38"/>
      <c r="K45" s="38"/>
      <c r="L45" s="16" t="str">
        <f t="shared" si="1"/>
        <v/>
      </c>
      <c r="M45" s="15">
        <f t="shared" si="3"/>
        <v>0</v>
      </c>
    </row>
    <row r="46" spans="1:13" ht="15.75" x14ac:dyDescent="0.2">
      <c r="A46" s="24" t="s">
        <v>118</v>
      </c>
      <c r="B46" s="55">
        <v>18010500</v>
      </c>
      <c r="C46" s="38">
        <v>24493896.559999999</v>
      </c>
      <c r="D46" s="41">
        <v>51035000</v>
      </c>
      <c r="E46" s="41">
        <v>26293750</v>
      </c>
      <c r="F46" s="41">
        <v>27153008.460000001</v>
      </c>
      <c r="G46" s="43">
        <f t="shared" si="2"/>
        <v>103.2679190301878</v>
      </c>
      <c r="H46" s="38">
        <f t="shared" si="0"/>
        <v>2659111.9000000022</v>
      </c>
      <c r="I46" s="38"/>
      <c r="J46" s="38"/>
      <c r="K46" s="38"/>
      <c r="L46" s="16" t="str">
        <f t="shared" si="1"/>
        <v/>
      </c>
      <c r="M46" s="15">
        <f t="shared" si="3"/>
        <v>0</v>
      </c>
    </row>
    <row r="47" spans="1:13" ht="15.75" x14ac:dyDescent="0.2">
      <c r="A47" s="24" t="s">
        <v>119</v>
      </c>
      <c r="B47" s="55">
        <v>18010600</v>
      </c>
      <c r="C47" s="38">
        <v>32814517.16</v>
      </c>
      <c r="D47" s="41">
        <v>68185000</v>
      </c>
      <c r="E47" s="41">
        <v>33206250</v>
      </c>
      <c r="F47" s="41">
        <v>34129239.829999998</v>
      </c>
      <c r="G47" s="43">
        <f t="shared" si="2"/>
        <v>102.77956658761526</v>
      </c>
      <c r="H47" s="38">
        <f t="shared" si="0"/>
        <v>1314722.6699999981</v>
      </c>
      <c r="I47" s="38"/>
      <c r="J47" s="38"/>
      <c r="K47" s="38"/>
      <c r="L47" s="16" t="str">
        <f t="shared" si="1"/>
        <v/>
      </c>
      <c r="M47" s="15">
        <f t="shared" si="3"/>
        <v>0</v>
      </c>
    </row>
    <row r="48" spans="1:13" s="25" customFormat="1" ht="15.75" x14ac:dyDescent="0.2">
      <c r="A48" s="30" t="s">
        <v>170</v>
      </c>
      <c r="B48" s="55">
        <v>18010700</v>
      </c>
      <c r="C48" s="38">
        <v>374160.2</v>
      </c>
      <c r="D48" s="41">
        <v>1320000</v>
      </c>
      <c r="E48" s="41">
        <v>120000</v>
      </c>
      <c r="F48" s="41">
        <v>417677.74</v>
      </c>
      <c r="G48" s="43" t="str">
        <f t="shared" si="2"/>
        <v>зв.100</v>
      </c>
      <c r="H48" s="38">
        <f t="shared" si="0"/>
        <v>43517.539999999979</v>
      </c>
      <c r="I48" s="38"/>
      <c r="J48" s="38"/>
      <c r="K48" s="38"/>
      <c r="L48" s="16" t="str">
        <f t="shared" si="1"/>
        <v/>
      </c>
      <c r="M48" s="15">
        <f t="shared" si="3"/>
        <v>0</v>
      </c>
    </row>
    <row r="49" spans="1:13" ht="15.75" x14ac:dyDescent="0.2">
      <c r="A49" s="24" t="s">
        <v>120</v>
      </c>
      <c r="B49" s="55">
        <v>18010900</v>
      </c>
      <c r="C49" s="38">
        <v>9692572.0299999993</v>
      </c>
      <c r="D49" s="41">
        <v>22150000</v>
      </c>
      <c r="E49" s="41">
        <v>10300000</v>
      </c>
      <c r="F49" s="41">
        <v>10306014.529999999</v>
      </c>
      <c r="G49" s="43">
        <f t="shared" si="2"/>
        <v>100.05839349514562</v>
      </c>
      <c r="H49" s="38">
        <f t="shared" si="0"/>
        <v>613442.5</v>
      </c>
      <c r="I49" s="38"/>
      <c r="J49" s="38"/>
      <c r="K49" s="38"/>
      <c r="L49" s="16" t="str">
        <f t="shared" si="1"/>
        <v/>
      </c>
      <c r="M49" s="15">
        <f t="shared" si="3"/>
        <v>0</v>
      </c>
    </row>
    <row r="50" spans="1:13" ht="15.75" x14ac:dyDescent="0.2">
      <c r="A50" s="24" t="s">
        <v>121</v>
      </c>
      <c r="B50" s="55">
        <v>18011000</v>
      </c>
      <c r="C50" s="38">
        <v>33333.33</v>
      </c>
      <c r="D50" s="41">
        <v>400000</v>
      </c>
      <c r="E50" s="41">
        <v>0</v>
      </c>
      <c r="F50" s="41">
        <v>23555.73</v>
      </c>
      <c r="G50" s="43" t="str">
        <f t="shared" si="2"/>
        <v/>
      </c>
      <c r="H50" s="38">
        <f t="shared" si="0"/>
        <v>-9777.6000000000022</v>
      </c>
      <c r="I50" s="38"/>
      <c r="J50" s="38"/>
      <c r="K50" s="38"/>
      <c r="L50" s="16" t="str">
        <f t="shared" si="1"/>
        <v/>
      </c>
      <c r="M50" s="15">
        <f t="shared" si="3"/>
        <v>0</v>
      </c>
    </row>
    <row r="51" spans="1:13" ht="15.75" x14ac:dyDescent="0.2">
      <c r="A51" s="24" t="s">
        <v>122</v>
      </c>
      <c r="B51" s="55">
        <v>18011100</v>
      </c>
      <c r="C51" s="38">
        <v>111632.4</v>
      </c>
      <c r="D51" s="41">
        <v>274700</v>
      </c>
      <c r="E51" s="41">
        <v>160000</v>
      </c>
      <c r="F51" s="41">
        <v>238726.34</v>
      </c>
      <c r="G51" s="43">
        <f t="shared" si="2"/>
        <v>149.20396249999999</v>
      </c>
      <c r="H51" s="38">
        <f t="shared" si="0"/>
        <v>127093.94</v>
      </c>
      <c r="I51" s="38"/>
      <c r="J51" s="38"/>
      <c r="K51" s="38"/>
      <c r="L51" s="16" t="str">
        <f t="shared" si="1"/>
        <v/>
      </c>
      <c r="M51" s="15">
        <f t="shared" si="3"/>
        <v>0</v>
      </c>
    </row>
    <row r="52" spans="1:13" s="8" customFormat="1" ht="31.5" x14ac:dyDescent="0.2">
      <c r="A52" s="11" t="s">
        <v>25</v>
      </c>
      <c r="B52" s="10">
        <v>18020000</v>
      </c>
      <c r="C52" s="15">
        <f>SUM(C53:C54)</f>
        <v>502800.36</v>
      </c>
      <c r="D52" s="15">
        <f>SUM(D53:D54)</f>
        <v>1024000</v>
      </c>
      <c r="E52" s="15">
        <f>SUM(E53:E54)</f>
        <v>585700</v>
      </c>
      <c r="F52" s="15">
        <f>SUM(F53:F54)</f>
        <v>545643.86</v>
      </c>
      <c r="G52" s="36">
        <f t="shared" si="2"/>
        <v>93.160980023903022</v>
      </c>
      <c r="H52" s="15">
        <f t="shared" si="0"/>
        <v>42843.5</v>
      </c>
      <c r="I52" s="15">
        <f>SUM(I53:I54)</f>
        <v>0</v>
      </c>
      <c r="J52" s="15">
        <f>SUM(J53:J54)</f>
        <v>0</v>
      </c>
      <c r="K52" s="15">
        <f>SUM(K53:K54)</f>
        <v>0</v>
      </c>
      <c r="L52" s="16" t="str">
        <f t="shared" si="1"/>
        <v/>
      </c>
      <c r="M52" s="15">
        <f t="shared" si="3"/>
        <v>0</v>
      </c>
    </row>
    <row r="53" spans="1:13" ht="31.5" x14ac:dyDescent="0.2">
      <c r="A53" s="12" t="s">
        <v>26</v>
      </c>
      <c r="B53" s="53">
        <v>18020100</v>
      </c>
      <c r="C53" s="38">
        <v>310296.84999999998</v>
      </c>
      <c r="D53" s="41">
        <v>638700</v>
      </c>
      <c r="E53" s="41">
        <v>365000</v>
      </c>
      <c r="F53" s="41">
        <v>324870.69</v>
      </c>
      <c r="G53" s="43">
        <f t="shared" si="2"/>
        <v>89.005668493150679</v>
      </c>
      <c r="H53" s="38">
        <f t="shared" si="0"/>
        <v>14573.840000000026</v>
      </c>
      <c r="I53" s="38">
        <v>0</v>
      </c>
      <c r="J53" s="38">
        <v>0</v>
      </c>
      <c r="K53" s="38">
        <v>0</v>
      </c>
      <c r="L53" s="16" t="str">
        <f t="shared" si="1"/>
        <v/>
      </c>
      <c r="M53" s="15">
        <f t="shared" si="3"/>
        <v>0</v>
      </c>
    </row>
    <row r="54" spans="1:13" ht="31.5" x14ac:dyDescent="0.2">
      <c r="A54" s="12" t="s">
        <v>27</v>
      </c>
      <c r="B54" s="53">
        <v>18020200</v>
      </c>
      <c r="C54" s="38">
        <v>192503.51</v>
      </c>
      <c r="D54" s="41">
        <v>385300</v>
      </c>
      <c r="E54" s="41">
        <v>220700</v>
      </c>
      <c r="F54" s="41">
        <v>220773.17</v>
      </c>
      <c r="G54" s="43">
        <f t="shared" si="2"/>
        <v>100.03315360217491</v>
      </c>
      <c r="H54" s="38">
        <f t="shared" si="0"/>
        <v>28269.660000000003</v>
      </c>
      <c r="I54" s="38">
        <v>0</v>
      </c>
      <c r="J54" s="38">
        <v>0</v>
      </c>
      <c r="K54" s="38">
        <v>0</v>
      </c>
      <c r="L54" s="16" t="str">
        <f t="shared" si="1"/>
        <v/>
      </c>
      <c r="M54" s="15">
        <f t="shared" si="3"/>
        <v>0</v>
      </c>
    </row>
    <row r="55" spans="1:13" s="8" customFormat="1" ht="15.75" x14ac:dyDescent="0.2">
      <c r="A55" s="11" t="s">
        <v>28</v>
      </c>
      <c r="B55" s="10">
        <v>18030000</v>
      </c>
      <c r="C55" s="15">
        <f>SUM(C56:C57)</f>
        <v>79809.149999999994</v>
      </c>
      <c r="D55" s="15">
        <f>SUM(D56:D57)</f>
        <v>170000</v>
      </c>
      <c r="E55" s="15">
        <f>SUM(E56:E57)</f>
        <v>78000</v>
      </c>
      <c r="F55" s="15">
        <f>SUM(F56:F57)</f>
        <v>114754.38</v>
      </c>
      <c r="G55" s="36">
        <f t="shared" si="2"/>
        <v>147.12100000000001</v>
      </c>
      <c r="H55" s="15">
        <f t="shared" si="0"/>
        <v>34945.23000000001</v>
      </c>
      <c r="I55" s="15">
        <f>SUM(I56:I57)</f>
        <v>0</v>
      </c>
      <c r="J55" s="15">
        <f>SUM(J56:J57)</f>
        <v>0</v>
      </c>
      <c r="K55" s="15">
        <f>SUM(K56:K57)</f>
        <v>0</v>
      </c>
      <c r="L55" s="16" t="str">
        <f t="shared" si="1"/>
        <v/>
      </c>
      <c r="M55" s="15">
        <f t="shared" si="3"/>
        <v>0</v>
      </c>
    </row>
    <row r="56" spans="1:13" ht="33" customHeight="1" x14ac:dyDescent="0.2">
      <c r="A56" s="12" t="s">
        <v>29</v>
      </c>
      <c r="B56" s="53">
        <v>18030100</v>
      </c>
      <c r="C56" s="38">
        <v>46608.39</v>
      </c>
      <c r="D56" s="41">
        <v>100000</v>
      </c>
      <c r="E56" s="41">
        <v>45000</v>
      </c>
      <c r="F56" s="41">
        <v>68990.73</v>
      </c>
      <c r="G56" s="43" t="str">
        <f t="shared" si="2"/>
        <v>зв.100</v>
      </c>
      <c r="H56" s="38">
        <f t="shared" si="0"/>
        <v>22382.339999999997</v>
      </c>
      <c r="I56" s="38">
        <v>0</v>
      </c>
      <c r="J56" s="38">
        <v>0</v>
      </c>
      <c r="K56" s="38">
        <v>0</v>
      </c>
      <c r="L56" s="16" t="str">
        <f t="shared" si="1"/>
        <v/>
      </c>
      <c r="M56" s="15">
        <f t="shared" si="3"/>
        <v>0</v>
      </c>
    </row>
    <row r="57" spans="1:13" ht="31.5" x14ac:dyDescent="0.2">
      <c r="A57" s="12" t="s">
        <v>30</v>
      </c>
      <c r="B57" s="53">
        <v>18030200</v>
      </c>
      <c r="C57" s="38">
        <v>33200.76</v>
      </c>
      <c r="D57" s="41">
        <v>70000</v>
      </c>
      <c r="E57" s="41">
        <v>33000</v>
      </c>
      <c r="F57" s="41">
        <v>45763.65</v>
      </c>
      <c r="G57" s="43">
        <f t="shared" si="2"/>
        <v>138.67772727272728</v>
      </c>
      <c r="H57" s="38">
        <f t="shared" si="0"/>
        <v>12562.89</v>
      </c>
      <c r="I57" s="38">
        <v>0</v>
      </c>
      <c r="J57" s="38">
        <v>0</v>
      </c>
      <c r="K57" s="38">
        <v>0</v>
      </c>
      <c r="L57" s="16" t="str">
        <f t="shared" si="1"/>
        <v/>
      </c>
      <c r="M57" s="15">
        <f t="shared" si="3"/>
        <v>0</v>
      </c>
    </row>
    <row r="58" spans="1:13" s="8" customFormat="1" ht="47.25" x14ac:dyDescent="0.2">
      <c r="A58" s="11" t="s">
        <v>126</v>
      </c>
      <c r="B58" s="10">
        <v>18040000</v>
      </c>
      <c r="C58" s="15">
        <f>SUM(C59:C69)</f>
        <v>-276513.55000000005</v>
      </c>
      <c r="D58" s="15">
        <f>SUM(D59:D69)</f>
        <v>0</v>
      </c>
      <c r="E58" s="15">
        <f>SUM(E59:E69)</f>
        <v>0</v>
      </c>
      <c r="F58" s="15">
        <f>SUM(F59:F69)</f>
        <v>-57698.7</v>
      </c>
      <c r="G58" s="36" t="str">
        <f t="shared" si="2"/>
        <v/>
      </c>
      <c r="H58" s="15">
        <f t="shared" si="0"/>
        <v>218814.85000000003</v>
      </c>
      <c r="I58" s="15">
        <f>SUM(I59:I69)</f>
        <v>-12483.15</v>
      </c>
      <c r="J58" s="15">
        <f>SUM(J59:J69)</f>
        <v>0</v>
      </c>
      <c r="K58" s="15">
        <f>SUM(K59:K69)</f>
        <v>-13104.21</v>
      </c>
      <c r="L58" s="16" t="str">
        <f t="shared" si="1"/>
        <v/>
      </c>
      <c r="M58" s="15">
        <f t="shared" si="3"/>
        <v>-621.05999999999949</v>
      </c>
    </row>
    <row r="59" spans="1:13" ht="47.25" x14ac:dyDescent="0.2">
      <c r="A59" s="12" t="s">
        <v>127</v>
      </c>
      <c r="B59" s="53">
        <v>18040100</v>
      </c>
      <c r="C59" s="38">
        <v>-55453.96</v>
      </c>
      <c r="D59" s="72">
        <v>0</v>
      </c>
      <c r="E59" s="72">
        <v>0</v>
      </c>
      <c r="F59" s="41">
        <v>-26680.91</v>
      </c>
      <c r="G59" s="36" t="str">
        <f t="shared" si="2"/>
        <v/>
      </c>
      <c r="H59" s="38">
        <f t="shared" si="0"/>
        <v>28773.05</v>
      </c>
      <c r="I59" s="38">
        <v>0</v>
      </c>
      <c r="J59" s="38">
        <v>0</v>
      </c>
      <c r="K59" s="38">
        <v>0</v>
      </c>
      <c r="L59" s="16" t="str">
        <f t="shared" si="1"/>
        <v/>
      </c>
      <c r="M59" s="15">
        <f t="shared" si="3"/>
        <v>0</v>
      </c>
    </row>
    <row r="60" spans="1:13" ht="47.25" x14ac:dyDescent="0.2">
      <c r="A60" s="12" t="s">
        <v>128</v>
      </c>
      <c r="B60" s="53">
        <v>18040200</v>
      </c>
      <c r="C60" s="38">
        <v>-153331.82</v>
      </c>
      <c r="D60" s="72">
        <v>0</v>
      </c>
      <c r="E60" s="72">
        <v>0</v>
      </c>
      <c r="F60" s="41">
        <v>-18153.97</v>
      </c>
      <c r="G60" s="36" t="str">
        <f t="shared" si="2"/>
        <v/>
      </c>
      <c r="H60" s="38">
        <f t="shared" si="0"/>
        <v>135177.85</v>
      </c>
      <c r="I60" s="38">
        <v>0</v>
      </c>
      <c r="J60" s="38">
        <v>0</v>
      </c>
      <c r="K60" s="38">
        <v>0</v>
      </c>
      <c r="L60" s="16" t="str">
        <f t="shared" si="1"/>
        <v/>
      </c>
      <c r="M60" s="15">
        <f t="shared" si="3"/>
        <v>0</v>
      </c>
    </row>
    <row r="61" spans="1:13" ht="47.25" x14ac:dyDescent="0.2">
      <c r="A61" s="12" t="s">
        <v>129</v>
      </c>
      <c r="B61" s="53">
        <v>18040500</v>
      </c>
      <c r="C61" s="47"/>
      <c r="D61" s="72">
        <v>0</v>
      </c>
      <c r="E61" s="72">
        <v>0</v>
      </c>
      <c r="F61" s="41">
        <v>-1168.54</v>
      </c>
      <c r="G61" s="36" t="str">
        <f t="shared" si="2"/>
        <v/>
      </c>
      <c r="H61" s="38">
        <f t="shared" si="0"/>
        <v>-1168.54</v>
      </c>
      <c r="I61" s="38">
        <v>0</v>
      </c>
      <c r="J61" s="38">
        <v>0</v>
      </c>
      <c r="K61" s="38">
        <v>0</v>
      </c>
      <c r="L61" s="16" t="str">
        <f t="shared" si="1"/>
        <v/>
      </c>
      <c r="M61" s="15">
        <f t="shared" si="3"/>
        <v>0</v>
      </c>
    </row>
    <row r="62" spans="1:13" ht="63" x14ac:dyDescent="0.2">
      <c r="A62" s="12" t="s">
        <v>130</v>
      </c>
      <c r="B62" s="53">
        <v>18040600</v>
      </c>
      <c r="C62" s="38">
        <v>-15086.61</v>
      </c>
      <c r="D62" s="72">
        <v>0</v>
      </c>
      <c r="E62" s="72">
        <v>0</v>
      </c>
      <c r="F62" s="41">
        <v>-3885.66</v>
      </c>
      <c r="G62" s="36" t="str">
        <f t="shared" si="2"/>
        <v/>
      </c>
      <c r="H62" s="38">
        <f t="shared" si="0"/>
        <v>11200.95</v>
      </c>
      <c r="I62" s="38">
        <v>0</v>
      </c>
      <c r="J62" s="38">
        <v>0</v>
      </c>
      <c r="K62" s="38">
        <v>0</v>
      </c>
      <c r="L62" s="16" t="str">
        <f t="shared" si="1"/>
        <v/>
      </c>
      <c r="M62" s="15">
        <f t="shared" si="3"/>
        <v>0</v>
      </c>
    </row>
    <row r="63" spans="1:13" ht="47.25" x14ac:dyDescent="0.2">
      <c r="A63" s="12" t="s">
        <v>131</v>
      </c>
      <c r="B63" s="53">
        <v>18040700</v>
      </c>
      <c r="C63" s="38">
        <v>-14834.42</v>
      </c>
      <c r="D63" s="72">
        <v>0</v>
      </c>
      <c r="E63" s="72">
        <v>0</v>
      </c>
      <c r="F63" s="41">
        <v>-6705.2</v>
      </c>
      <c r="G63" s="36" t="str">
        <f t="shared" si="2"/>
        <v/>
      </c>
      <c r="H63" s="38">
        <f t="shared" si="0"/>
        <v>8129.22</v>
      </c>
      <c r="I63" s="38">
        <v>0</v>
      </c>
      <c r="J63" s="38">
        <v>0</v>
      </c>
      <c r="K63" s="38">
        <v>0</v>
      </c>
      <c r="L63" s="16" t="str">
        <f t="shared" si="1"/>
        <v/>
      </c>
      <c r="M63" s="15">
        <f t="shared" si="3"/>
        <v>0</v>
      </c>
    </row>
    <row r="64" spans="1:13" ht="63" x14ac:dyDescent="0.2">
      <c r="A64" s="12" t="s">
        <v>132</v>
      </c>
      <c r="B64" s="53">
        <v>18040800</v>
      </c>
      <c r="C64" s="38">
        <v>-10879.12</v>
      </c>
      <c r="D64" s="38"/>
      <c r="E64" s="38"/>
      <c r="F64" s="38"/>
      <c r="G64" s="36" t="str">
        <f t="shared" si="2"/>
        <v/>
      </c>
      <c r="H64" s="38">
        <f t="shared" si="0"/>
        <v>10879.12</v>
      </c>
      <c r="I64" s="38">
        <v>0</v>
      </c>
      <c r="J64" s="38">
        <v>0</v>
      </c>
      <c r="K64" s="38">
        <v>0</v>
      </c>
      <c r="L64" s="16" t="str">
        <f t="shared" si="1"/>
        <v/>
      </c>
      <c r="M64" s="15">
        <f t="shared" si="3"/>
        <v>0</v>
      </c>
    </row>
    <row r="65" spans="1:13" ht="47.25" hidden="1" x14ac:dyDescent="0.2">
      <c r="A65" s="12" t="s">
        <v>133</v>
      </c>
      <c r="B65" s="53">
        <v>18041300</v>
      </c>
      <c r="C65" s="47"/>
      <c r="D65" s="38"/>
      <c r="E65" s="38"/>
      <c r="F65" s="47"/>
      <c r="G65" s="36" t="str">
        <f t="shared" si="2"/>
        <v/>
      </c>
      <c r="H65" s="38">
        <f t="shared" si="0"/>
        <v>0</v>
      </c>
      <c r="I65" s="38">
        <v>0</v>
      </c>
      <c r="J65" s="38">
        <v>0</v>
      </c>
      <c r="K65" s="38">
        <v>0</v>
      </c>
      <c r="L65" s="16" t="str">
        <f t="shared" si="1"/>
        <v/>
      </c>
      <c r="M65" s="15">
        <f t="shared" si="3"/>
        <v>0</v>
      </c>
    </row>
    <row r="66" spans="1:13" ht="47.25" x14ac:dyDescent="0.2">
      <c r="A66" s="12" t="s">
        <v>134</v>
      </c>
      <c r="B66" s="53">
        <v>18041400</v>
      </c>
      <c r="C66" s="38">
        <v>-2648.6</v>
      </c>
      <c r="D66" s="72">
        <v>0</v>
      </c>
      <c r="E66" s="72">
        <v>0</v>
      </c>
      <c r="F66" s="72">
        <v>-1104.42</v>
      </c>
      <c r="G66" s="36" t="str">
        <f t="shared" si="2"/>
        <v/>
      </c>
      <c r="H66" s="38">
        <f t="shared" si="0"/>
        <v>1544.1799999999998</v>
      </c>
      <c r="I66" s="38">
        <v>0</v>
      </c>
      <c r="J66" s="38">
        <v>0</v>
      </c>
      <c r="K66" s="38">
        <v>0</v>
      </c>
      <c r="L66" s="16" t="str">
        <f t="shared" si="1"/>
        <v/>
      </c>
      <c r="M66" s="15">
        <f t="shared" si="3"/>
        <v>0</v>
      </c>
    </row>
    <row r="67" spans="1:13" ht="81.75" customHeight="1" x14ac:dyDescent="0.2">
      <c r="A67" s="12" t="s">
        <v>125</v>
      </c>
      <c r="B67" s="53">
        <v>18041500</v>
      </c>
      <c r="C67" s="47">
        <v>0</v>
      </c>
      <c r="D67" s="38"/>
      <c r="E67" s="38"/>
      <c r="F67" s="47">
        <v>0</v>
      </c>
      <c r="G67" s="36" t="str">
        <f t="shared" si="2"/>
        <v/>
      </c>
      <c r="H67" s="38">
        <f t="shared" si="0"/>
        <v>0</v>
      </c>
      <c r="I67" s="38">
        <v>-12483.15</v>
      </c>
      <c r="J67" s="72">
        <v>0</v>
      </c>
      <c r="K67" s="72">
        <v>-13104.21</v>
      </c>
      <c r="L67" s="16" t="str">
        <f t="shared" si="1"/>
        <v/>
      </c>
      <c r="M67" s="38">
        <f t="shared" si="3"/>
        <v>-621.05999999999949</v>
      </c>
    </row>
    <row r="68" spans="1:13" ht="47.25" x14ac:dyDescent="0.2">
      <c r="A68" s="12" t="s">
        <v>184</v>
      </c>
      <c r="B68" s="53">
        <v>18041700</v>
      </c>
      <c r="C68" s="38">
        <v>-21495.77</v>
      </c>
      <c r="D68" s="38"/>
      <c r="E68" s="38"/>
      <c r="F68" s="38"/>
      <c r="G68" s="36" t="str">
        <f t="shared" si="2"/>
        <v/>
      </c>
      <c r="H68" s="38">
        <f t="shared" si="0"/>
        <v>21495.77</v>
      </c>
      <c r="I68" s="37"/>
      <c r="J68" s="38"/>
      <c r="K68" s="41"/>
      <c r="L68" s="16" t="str">
        <f t="shared" si="1"/>
        <v/>
      </c>
      <c r="M68" s="15">
        <f t="shared" si="3"/>
        <v>0</v>
      </c>
    </row>
    <row r="69" spans="1:13" ht="47.25" x14ac:dyDescent="0.2">
      <c r="A69" s="12" t="s">
        <v>198</v>
      </c>
      <c r="B69" s="53">
        <v>18041800</v>
      </c>
      <c r="C69" s="38">
        <v>-2783.25</v>
      </c>
      <c r="D69" s="38"/>
      <c r="E69" s="38"/>
      <c r="F69" s="38"/>
      <c r="G69" s="36" t="str">
        <f t="shared" si="2"/>
        <v/>
      </c>
      <c r="H69" s="38">
        <f t="shared" si="0"/>
        <v>2783.25</v>
      </c>
      <c r="I69" s="37"/>
      <c r="J69" s="38"/>
      <c r="K69" s="41"/>
      <c r="L69" s="16" t="str">
        <f t="shared" si="1"/>
        <v/>
      </c>
      <c r="M69" s="15">
        <f t="shared" si="3"/>
        <v>0</v>
      </c>
    </row>
    <row r="70" spans="1:13" s="8" customFormat="1" ht="15.75" x14ac:dyDescent="0.2">
      <c r="A70" s="11" t="s">
        <v>166</v>
      </c>
      <c r="B70" s="10">
        <v>18050000</v>
      </c>
      <c r="C70" s="15">
        <f>SUM(C71:C74)</f>
        <v>49952593.789999999</v>
      </c>
      <c r="D70" s="15">
        <f>SUM(D71:D74)</f>
        <v>140566400</v>
      </c>
      <c r="E70" s="15">
        <f>SUM(E71:E74)</f>
        <v>66819680</v>
      </c>
      <c r="F70" s="15">
        <f>SUM(F71:F74)</f>
        <v>72995919.079999998</v>
      </c>
      <c r="G70" s="36">
        <f t="shared" si="2"/>
        <v>109.24314375645019</v>
      </c>
      <c r="H70" s="15">
        <f t="shared" si="0"/>
        <v>23043325.289999999</v>
      </c>
      <c r="I70" s="15">
        <f>SUM(I71:I74)</f>
        <v>0</v>
      </c>
      <c r="J70" s="15">
        <f>SUM(J71:J74)</f>
        <v>0</v>
      </c>
      <c r="K70" s="15">
        <f>SUM(K71:K74)</f>
        <v>0</v>
      </c>
      <c r="L70" s="16" t="str">
        <f t="shared" si="1"/>
        <v/>
      </c>
      <c r="M70" s="15">
        <f t="shared" si="3"/>
        <v>0</v>
      </c>
    </row>
    <row r="71" spans="1:13" ht="31.5" x14ac:dyDescent="0.2">
      <c r="A71" s="12" t="s">
        <v>167</v>
      </c>
      <c r="B71" s="53">
        <v>18050200</v>
      </c>
      <c r="C71" s="38">
        <v>198.28</v>
      </c>
      <c r="D71" s="41">
        <v>0</v>
      </c>
      <c r="E71" s="41">
        <v>0</v>
      </c>
      <c r="F71" s="41">
        <v>372.78</v>
      </c>
      <c r="G71" s="36" t="str">
        <f t="shared" si="2"/>
        <v/>
      </c>
      <c r="H71" s="38">
        <f t="shared" si="0"/>
        <v>174.49999999999997</v>
      </c>
      <c r="I71" s="48"/>
      <c r="J71" s="38"/>
      <c r="K71" s="38"/>
      <c r="L71" s="16" t="str">
        <f t="shared" si="1"/>
        <v/>
      </c>
      <c r="M71" s="15">
        <f t="shared" si="3"/>
        <v>0</v>
      </c>
    </row>
    <row r="72" spans="1:13" ht="15.75" x14ac:dyDescent="0.2">
      <c r="A72" s="12" t="s">
        <v>168</v>
      </c>
      <c r="B72" s="53">
        <v>18050300</v>
      </c>
      <c r="C72" s="38">
        <v>13948390.07</v>
      </c>
      <c r="D72" s="41">
        <v>34127400</v>
      </c>
      <c r="E72" s="41">
        <v>15090000</v>
      </c>
      <c r="F72" s="41">
        <v>15077034.51</v>
      </c>
      <c r="G72" s="43">
        <f t="shared" si="2"/>
        <v>99.914078926441348</v>
      </c>
      <c r="H72" s="38">
        <f t="shared" si="0"/>
        <v>1128644.4399999995</v>
      </c>
      <c r="I72" s="48"/>
      <c r="J72" s="38"/>
      <c r="K72" s="38"/>
      <c r="L72" s="16" t="str">
        <f t="shared" si="1"/>
        <v/>
      </c>
      <c r="M72" s="15">
        <f t="shared" si="3"/>
        <v>0</v>
      </c>
    </row>
    <row r="73" spans="1:13" ht="15.75" x14ac:dyDescent="0.2">
      <c r="A73" s="12" t="s">
        <v>169</v>
      </c>
      <c r="B73" s="53">
        <v>18050400</v>
      </c>
      <c r="C73" s="38">
        <v>36003835.439999998</v>
      </c>
      <c r="D73" s="41">
        <v>106400000</v>
      </c>
      <c r="E73" s="41">
        <v>51690680</v>
      </c>
      <c r="F73" s="41">
        <v>57879465.789999999</v>
      </c>
      <c r="G73" s="43">
        <f t="shared" si="2"/>
        <v>111.97273046127465</v>
      </c>
      <c r="H73" s="38">
        <f t="shared" si="0"/>
        <v>21875630.350000001</v>
      </c>
      <c r="I73" s="48"/>
      <c r="J73" s="38"/>
      <c r="K73" s="38"/>
      <c r="L73" s="16" t="str">
        <f t="shared" si="1"/>
        <v/>
      </c>
      <c r="M73" s="15">
        <f t="shared" si="3"/>
        <v>0</v>
      </c>
    </row>
    <row r="74" spans="1:13" ht="78.75" x14ac:dyDescent="0.2">
      <c r="A74" s="12" t="s">
        <v>185</v>
      </c>
      <c r="B74" s="53">
        <v>18050500</v>
      </c>
      <c r="C74" s="38">
        <v>170</v>
      </c>
      <c r="D74" s="41">
        <v>39000</v>
      </c>
      <c r="E74" s="41">
        <v>39000</v>
      </c>
      <c r="F74" s="41">
        <v>39046</v>
      </c>
      <c r="G74" s="43">
        <f t="shared" si="2"/>
        <v>100.11794871794872</v>
      </c>
      <c r="H74" s="38">
        <f t="shared" si="0"/>
        <v>38876</v>
      </c>
      <c r="I74" s="48"/>
      <c r="J74" s="38"/>
      <c r="K74" s="38"/>
      <c r="L74" s="16" t="str">
        <f t="shared" si="1"/>
        <v/>
      </c>
      <c r="M74" s="15">
        <f t="shared" si="3"/>
        <v>0</v>
      </c>
    </row>
    <row r="75" spans="1:13" s="8" customFormat="1" ht="15.75" x14ac:dyDescent="0.2">
      <c r="A75" s="11" t="s">
        <v>109</v>
      </c>
      <c r="B75" s="10">
        <v>19000000</v>
      </c>
      <c r="C75" s="15">
        <f>C76</f>
        <v>0</v>
      </c>
      <c r="D75" s="15">
        <f>D76+D80</f>
        <v>0</v>
      </c>
      <c r="E75" s="15">
        <f>E76+E80</f>
        <v>0</v>
      </c>
      <c r="F75" s="15">
        <f>F76+F80</f>
        <v>0</v>
      </c>
      <c r="G75" s="36" t="str">
        <f t="shared" si="2"/>
        <v/>
      </c>
      <c r="H75" s="15">
        <f t="shared" si="0"/>
        <v>0</v>
      </c>
      <c r="I75" s="15">
        <f>I76+I80</f>
        <v>202063.87999999998</v>
      </c>
      <c r="J75" s="15">
        <f>J76+J80</f>
        <v>391300</v>
      </c>
      <c r="K75" s="15">
        <f>K76+K80</f>
        <v>261570.53</v>
      </c>
      <c r="L75" s="16">
        <f t="shared" si="1"/>
        <v>66.846544850498333</v>
      </c>
      <c r="M75" s="15">
        <f t="shared" si="3"/>
        <v>59506.650000000023</v>
      </c>
    </row>
    <row r="76" spans="1:13" s="8" customFormat="1" ht="15.75" x14ac:dyDescent="0.2">
      <c r="A76" s="11" t="s">
        <v>31</v>
      </c>
      <c r="B76" s="10">
        <v>19010000</v>
      </c>
      <c r="C76" s="15">
        <f>SUM(C77:C79)</f>
        <v>0</v>
      </c>
      <c r="D76" s="15">
        <f>SUM(D77:D79)</f>
        <v>0</v>
      </c>
      <c r="E76" s="15">
        <f>SUM(E77:E79)</f>
        <v>0</v>
      </c>
      <c r="F76" s="15">
        <f>SUM(F77:F79)</f>
        <v>0</v>
      </c>
      <c r="G76" s="36" t="str">
        <f t="shared" si="2"/>
        <v/>
      </c>
      <c r="H76" s="15">
        <f t="shared" si="0"/>
        <v>0</v>
      </c>
      <c r="I76" s="15">
        <f>SUM(I77:I79)</f>
        <v>202045.22999999998</v>
      </c>
      <c r="J76" s="15">
        <f>SUM(J77:J79)</f>
        <v>391300</v>
      </c>
      <c r="K76" s="15">
        <f>SUM(K77:K79)</f>
        <v>261538.74</v>
      </c>
      <c r="L76" s="16">
        <f t="shared" si="1"/>
        <v>66.838420649118319</v>
      </c>
      <c r="M76" s="15">
        <f t="shared" si="3"/>
        <v>59493.510000000009</v>
      </c>
    </row>
    <row r="77" spans="1:13" ht="47.25" x14ac:dyDescent="0.2">
      <c r="A77" s="12" t="s">
        <v>32</v>
      </c>
      <c r="B77" s="53">
        <v>19010100</v>
      </c>
      <c r="C77" s="47"/>
      <c r="D77" s="48"/>
      <c r="E77" s="48"/>
      <c r="F77" s="47"/>
      <c r="G77" s="36" t="str">
        <f t="shared" si="2"/>
        <v/>
      </c>
      <c r="H77" s="38">
        <f t="shared" si="0"/>
        <v>0</v>
      </c>
      <c r="I77" s="38">
        <v>187636.74</v>
      </c>
      <c r="J77" s="72">
        <v>360000</v>
      </c>
      <c r="K77" s="72">
        <v>245156.17</v>
      </c>
      <c r="L77" s="71">
        <f t="shared" si="1"/>
        <v>68.098936111111115</v>
      </c>
      <c r="M77" s="38">
        <f t="shared" si="3"/>
        <v>57519.430000000022</v>
      </c>
    </row>
    <row r="78" spans="1:13" ht="31.5" x14ac:dyDescent="0.2">
      <c r="A78" s="12" t="s">
        <v>99</v>
      </c>
      <c r="B78" s="53">
        <v>19010200</v>
      </c>
      <c r="C78" s="47"/>
      <c r="D78" s="48"/>
      <c r="E78" s="48"/>
      <c r="F78" s="47"/>
      <c r="G78" s="36" t="str">
        <f t="shared" si="2"/>
        <v/>
      </c>
      <c r="H78" s="38">
        <f t="shared" si="0"/>
        <v>0</v>
      </c>
      <c r="I78" s="38">
        <v>5358.02</v>
      </c>
      <c r="J78" s="72">
        <v>11700</v>
      </c>
      <c r="K78" s="72">
        <v>7517.83</v>
      </c>
      <c r="L78" s="71">
        <f t="shared" si="1"/>
        <v>64.25495726495727</v>
      </c>
      <c r="M78" s="38">
        <f t="shared" si="3"/>
        <v>2159.8099999999995</v>
      </c>
    </row>
    <row r="79" spans="1:13" ht="63" x14ac:dyDescent="0.2">
      <c r="A79" s="12" t="s">
        <v>100</v>
      </c>
      <c r="B79" s="53">
        <v>19010300</v>
      </c>
      <c r="C79" s="47"/>
      <c r="D79" s="48"/>
      <c r="E79" s="48"/>
      <c r="F79" s="47"/>
      <c r="G79" s="36" t="str">
        <f t="shared" si="2"/>
        <v/>
      </c>
      <c r="H79" s="38">
        <f t="shared" ref="H79:H151" si="4">F79-C79</f>
        <v>0</v>
      </c>
      <c r="I79" s="38">
        <v>9050.4699999999993</v>
      </c>
      <c r="J79" s="72">
        <v>19600</v>
      </c>
      <c r="K79" s="72">
        <v>8864.74</v>
      </c>
      <c r="L79" s="71">
        <f t="shared" ref="L79:L151" si="5">IF(J79=0,"",IF(K79/J79&gt;1.5, "зв.100",K79/J79*100))</f>
        <v>45.228265306122452</v>
      </c>
      <c r="M79" s="38">
        <f t="shared" si="3"/>
        <v>-185.72999999999956</v>
      </c>
    </row>
    <row r="80" spans="1:13" ht="31.5" x14ac:dyDescent="0.2">
      <c r="A80" s="11" t="s">
        <v>187</v>
      </c>
      <c r="B80" s="10">
        <v>19050000</v>
      </c>
      <c r="C80" s="15">
        <f>C81</f>
        <v>0</v>
      </c>
      <c r="D80" s="15">
        <f>D81</f>
        <v>0</v>
      </c>
      <c r="E80" s="15">
        <f>E81</f>
        <v>0</v>
      </c>
      <c r="F80" s="15">
        <f>F81</f>
        <v>0</v>
      </c>
      <c r="G80" s="36" t="str">
        <f t="shared" ref="G80:G152" si="6">IF(E80=0,"",IF(F80/E80&gt;1.5, "зв.100",F80/E80*100))</f>
        <v/>
      </c>
      <c r="H80" s="15">
        <f t="shared" si="4"/>
        <v>0</v>
      </c>
      <c r="I80" s="15">
        <f>I81</f>
        <v>18.649999999999999</v>
      </c>
      <c r="J80" s="15">
        <f>J81</f>
        <v>0</v>
      </c>
      <c r="K80" s="15">
        <f>K81</f>
        <v>31.79</v>
      </c>
      <c r="L80" s="16" t="str">
        <f t="shared" si="5"/>
        <v/>
      </c>
      <c r="M80" s="15">
        <f t="shared" ref="M80:M152" si="7">K80-I80</f>
        <v>13.14</v>
      </c>
    </row>
    <row r="81" spans="1:13" ht="47.25" x14ac:dyDescent="0.2">
      <c r="A81" s="12" t="s">
        <v>188</v>
      </c>
      <c r="B81" s="53">
        <v>19050300</v>
      </c>
      <c r="C81" s="47"/>
      <c r="D81" s="48"/>
      <c r="E81" s="48"/>
      <c r="F81" s="47"/>
      <c r="G81" s="36" t="str">
        <f t="shared" si="6"/>
        <v/>
      </c>
      <c r="H81" s="15">
        <f t="shared" si="4"/>
        <v>0</v>
      </c>
      <c r="I81" s="38">
        <v>18.649999999999999</v>
      </c>
      <c r="J81" s="72">
        <v>0</v>
      </c>
      <c r="K81" s="72">
        <v>31.79</v>
      </c>
      <c r="L81" s="16" t="str">
        <f t="shared" si="5"/>
        <v/>
      </c>
      <c r="M81" s="38">
        <f t="shared" si="7"/>
        <v>13.14</v>
      </c>
    </row>
    <row r="82" spans="1:13" s="8" customFormat="1" ht="15.75" x14ac:dyDescent="0.2">
      <c r="A82" s="11" t="s">
        <v>33</v>
      </c>
      <c r="B82" s="10">
        <v>20000000</v>
      </c>
      <c r="C82" s="15">
        <f>C83+C93+C106+C117</f>
        <v>33286810.829999998</v>
      </c>
      <c r="D82" s="15">
        <f>D83+D93+D106+D117</f>
        <v>75034100</v>
      </c>
      <c r="E82" s="15">
        <f>E83+E93+E106+E117</f>
        <v>37343900</v>
      </c>
      <c r="F82" s="15">
        <f>F83+F93+F106+F117</f>
        <v>43164208.969999999</v>
      </c>
      <c r="G82" s="36">
        <f t="shared" si="6"/>
        <v>115.58570200220115</v>
      </c>
      <c r="H82" s="15">
        <f t="shared" si="4"/>
        <v>9877398.1400000006</v>
      </c>
      <c r="I82" s="15">
        <f>I83+I93+I106+I117+I92</f>
        <v>33010606.910000004</v>
      </c>
      <c r="J82" s="15">
        <f>J83+J93+J106+J117+J92</f>
        <v>50492200</v>
      </c>
      <c r="K82" s="15">
        <f>K83+K93+K106+K117+K92</f>
        <v>34675516.359999999</v>
      </c>
      <c r="L82" s="16">
        <f t="shared" si="5"/>
        <v>68.674996058797205</v>
      </c>
      <c r="M82" s="15">
        <f t="shared" si="7"/>
        <v>1664909.4499999955</v>
      </c>
    </row>
    <row r="83" spans="1:13" s="8" customFormat="1" ht="31.5" x14ac:dyDescent="0.2">
      <c r="A83" s="11" t="s">
        <v>3</v>
      </c>
      <c r="B83" s="10">
        <v>21000000</v>
      </c>
      <c r="C83" s="15">
        <f>C84+C87+C86</f>
        <v>12116656.060000001</v>
      </c>
      <c r="D83" s="15">
        <f>D84+D87+D86</f>
        <v>31886300</v>
      </c>
      <c r="E83" s="15">
        <f>E84+E87+E86</f>
        <v>15608200</v>
      </c>
      <c r="F83" s="15">
        <f>F84+F87+F86</f>
        <v>18725855.890000001</v>
      </c>
      <c r="G83" s="36">
        <f t="shared" si="6"/>
        <v>119.97447425071437</v>
      </c>
      <c r="H83" s="15">
        <f t="shared" si="4"/>
        <v>6609199.8300000001</v>
      </c>
      <c r="I83" s="15">
        <f>I84+I87+I86</f>
        <v>0</v>
      </c>
      <c r="J83" s="15">
        <f>J84+J87+J86</f>
        <v>0</v>
      </c>
      <c r="K83" s="15">
        <f>K84+K87+K86</f>
        <v>0</v>
      </c>
      <c r="L83" s="16" t="str">
        <f t="shared" si="5"/>
        <v/>
      </c>
      <c r="M83" s="15">
        <f t="shared" si="7"/>
        <v>0</v>
      </c>
    </row>
    <row r="84" spans="1:13" s="8" customFormat="1" ht="96" customHeight="1" x14ac:dyDescent="0.2">
      <c r="A84" s="11" t="s">
        <v>165</v>
      </c>
      <c r="B84" s="10">
        <v>21010000</v>
      </c>
      <c r="C84" s="15">
        <f>C85</f>
        <v>1359307.71</v>
      </c>
      <c r="D84" s="15">
        <f>D85</f>
        <v>2593700</v>
      </c>
      <c r="E84" s="15">
        <f>E85</f>
        <v>1109900</v>
      </c>
      <c r="F84" s="15">
        <f>F85</f>
        <v>1136941.24</v>
      </c>
      <c r="G84" s="36">
        <f t="shared" si="6"/>
        <v>102.43636724029193</v>
      </c>
      <c r="H84" s="15">
        <f t="shared" si="4"/>
        <v>-222366.46999999997</v>
      </c>
      <c r="I84" s="15">
        <f>I85</f>
        <v>0</v>
      </c>
      <c r="J84" s="15">
        <f>J85</f>
        <v>0</v>
      </c>
      <c r="K84" s="15">
        <f>K85</f>
        <v>0</v>
      </c>
      <c r="L84" s="16" t="str">
        <f t="shared" si="5"/>
        <v/>
      </c>
      <c r="M84" s="15">
        <f t="shared" si="7"/>
        <v>0</v>
      </c>
    </row>
    <row r="85" spans="1:13" ht="50.25" customHeight="1" x14ac:dyDescent="0.2">
      <c r="A85" s="12" t="s">
        <v>4</v>
      </c>
      <c r="B85" s="53">
        <v>21010300</v>
      </c>
      <c r="C85" s="38">
        <v>1359307.71</v>
      </c>
      <c r="D85" s="41">
        <v>2593700</v>
      </c>
      <c r="E85" s="41">
        <v>1109900</v>
      </c>
      <c r="F85" s="41">
        <v>1136941.24</v>
      </c>
      <c r="G85" s="43">
        <f t="shared" si="6"/>
        <v>102.43636724029193</v>
      </c>
      <c r="H85" s="38">
        <f t="shared" si="4"/>
        <v>-222366.46999999997</v>
      </c>
      <c r="I85" s="38">
        <v>0</v>
      </c>
      <c r="J85" s="38">
        <v>0</v>
      </c>
      <c r="K85" s="38">
        <v>0</v>
      </c>
      <c r="L85" s="16" t="str">
        <f t="shared" si="5"/>
        <v/>
      </c>
      <c r="M85" s="15">
        <f t="shared" si="7"/>
        <v>0</v>
      </c>
    </row>
    <row r="86" spans="1:13" ht="33" customHeight="1" x14ac:dyDescent="0.2">
      <c r="A86" s="11" t="s">
        <v>149</v>
      </c>
      <c r="B86" s="10">
        <v>21050000</v>
      </c>
      <c r="C86" s="15">
        <v>9984620.7200000007</v>
      </c>
      <c r="D86" s="102">
        <v>27500000</v>
      </c>
      <c r="E86" s="102">
        <v>13536000</v>
      </c>
      <c r="F86" s="102">
        <v>16315061.9</v>
      </c>
      <c r="G86" s="36">
        <f t="shared" si="6"/>
        <v>120.53089465130024</v>
      </c>
      <c r="H86" s="15">
        <f t="shared" si="4"/>
        <v>6330441.1799999997</v>
      </c>
      <c r="I86" s="38"/>
      <c r="J86" s="38"/>
      <c r="K86" s="38"/>
      <c r="L86" s="16" t="str">
        <f t="shared" si="5"/>
        <v/>
      </c>
      <c r="M86" s="15">
        <f t="shared" si="7"/>
        <v>0</v>
      </c>
    </row>
    <row r="87" spans="1:13" s="8" customFormat="1" ht="15.75" x14ac:dyDescent="0.2">
      <c r="A87" s="11" t="s">
        <v>34</v>
      </c>
      <c r="B87" s="10">
        <v>21080000</v>
      </c>
      <c r="C87" s="15">
        <f>SUM(C88:C91)</f>
        <v>772727.63</v>
      </c>
      <c r="D87" s="15">
        <f>SUM(D88:D91)</f>
        <v>1792600</v>
      </c>
      <c r="E87" s="15">
        <f>SUM(E88:E91)</f>
        <v>962300</v>
      </c>
      <c r="F87" s="15">
        <f>SUM(F88:F91)</f>
        <v>1273852.75</v>
      </c>
      <c r="G87" s="36">
        <f t="shared" si="6"/>
        <v>132.37584433128961</v>
      </c>
      <c r="H87" s="15">
        <f t="shared" si="4"/>
        <v>501125.12</v>
      </c>
      <c r="I87" s="15">
        <f>SUM(I88:I91)</f>
        <v>0</v>
      </c>
      <c r="J87" s="15">
        <f>SUM(J88:J91)</f>
        <v>0</v>
      </c>
      <c r="K87" s="15">
        <f>SUM(K88:K91)</f>
        <v>0</v>
      </c>
      <c r="L87" s="16" t="str">
        <f t="shared" si="5"/>
        <v/>
      </c>
      <c r="M87" s="15">
        <f t="shared" si="7"/>
        <v>0</v>
      </c>
    </row>
    <row r="88" spans="1:13" ht="15.75" x14ac:dyDescent="0.2">
      <c r="A88" s="12" t="s">
        <v>35</v>
      </c>
      <c r="B88" s="53">
        <v>21080500</v>
      </c>
      <c r="C88" s="38">
        <v>46844.84</v>
      </c>
      <c r="D88" s="41">
        <v>114300</v>
      </c>
      <c r="E88" s="41">
        <v>114300</v>
      </c>
      <c r="F88" s="41">
        <v>258282.29</v>
      </c>
      <c r="G88" s="36" t="str">
        <f t="shared" si="6"/>
        <v>зв.100</v>
      </c>
      <c r="H88" s="15">
        <f t="shared" si="4"/>
        <v>211437.45</v>
      </c>
      <c r="I88" s="38">
        <v>0</v>
      </c>
      <c r="J88" s="38">
        <v>0</v>
      </c>
      <c r="K88" s="38">
        <v>0</v>
      </c>
      <c r="L88" s="16" t="str">
        <f t="shared" si="5"/>
        <v/>
      </c>
      <c r="M88" s="15">
        <f t="shared" si="7"/>
        <v>0</v>
      </c>
    </row>
    <row r="89" spans="1:13" ht="80.25" customHeight="1" x14ac:dyDescent="0.2">
      <c r="A89" s="12" t="s">
        <v>5</v>
      </c>
      <c r="B89" s="53">
        <v>21080900</v>
      </c>
      <c r="C89" s="38">
        <v>7526.42</v>
      </c>
      <c r="D89" s="41">
        <v>15000</v>
      </c>
      <c r="E89" s="41">
        <v>3000</v>
      </c>
      <c r="F89" s="41">
        <v>0</v>
      </c>
      <c r="G89" s="43">
        <f t="shared" si="6"/>
        <v>0</v>
      </c>
      <c r="H89" s="38">
        <f t="shared" si="4"/>
        <v>-7526.42</v>
      </c>
      <c r="I89" s="38">
        <v>0</v>
      </c>
      <c r="J89" s="38">
        <v>0</v>
      </c>
      <c r="K89" s="38">
        <v>0</v>
      </c>
      <c r="L89" s="16" t="str">
        <f t="shared" si="5"/>
        <v/>
      </c>
      <c r="M89" s="15">
        <f t="shared" si="7"/>
        <v>0</v>
      </c>
    </row>
    <row r="90" spans="1:13" ht="15.75" x14ac:dyDescent="0.2">
      <c r="A90" s="12" t="s">
        <v>78</v>
      </c>
      <c r="B90" s="53">
        <v>21081100</v>
      </c>
      <c r="C90" s="38">
        <v>378078.48</v>
      </c>
      <c r="D90" s="41">
        <v>983300</v>
      </c>
      <c r="E90" s="41">
        <v>585000</v>
      </c>
      <c r="F90" s="41">
        <v>670423.86</v>
      </c>
      <c r="G90" s="43">
        <f t="shared" si="6"/>
        <v>114.60236923076923</v>
      </c>
      <c r="H90" s="38">
        <f t="shared" si="4"/>
        <v>292345.38</v>
      </c>
      <c r="I90" s="38">
        <v>0</v>
      </c>
      <c r="J90" s="38">
        <v>0</v>
      </c>
      <c r="K90" s="38">
        <v>0</v>
      </c>
      <c r="L90" s="16" t="str">
        <f t="shared" si="5"/>
        <v/>
      </c>
      <c r="M90" s="15">
        <f t="shared" si="7"/>
        <v>0</v>
      </c>
    </row>
    <row r="91" spans="1:13" ht="50.25" customHeight="1" x14ac:dyDescent="0.2">
      <c r="A91" s="12" t="s">
        <v>135</v>
      </c>
      <c r="B91" s="53">
        <v>21081500</v>
      </c>
      <c r="C91" s="38">
        <v>340277.89</v>
      </c>
      <c r="D91" s="41">
        <v>680000</v>
      </c>
      <c r="E91" s="41">
        <v>260000</v>
      </c>
      <c r="F91" s="41">
        <v>345146.6</v>
      </c>
      <c r="G91" s="43">
        <f t="shared" si="6"/>
        <v>132.74869230769229</v>
      </c>
      <c r="H91" s="38">
        <f t="shared" si="4"/>
        <v>4868.7099999999627</v>
      </c>
      <c r="I91" s="38"/>
      <c r="J91" s="38"/>
      <c r="K91" s="38"/>
      <c r="L91" s="16" t="str">
        <f t="shared" si="5"/>
        <v/>
      </c>
      <c r="M91" s="15">
        <f t="shared" si="7"/>
        <v>0</v>
      </c>
    </row>
    <row r="92" spans="1:13" s="25" customFormat="1" ht="50.25" hidden="1" customHeight="1" x14ac:dyDescent="0.2">
      <c r="A92" s="11" t="s">
        <v>189</v>
      </c>
      <c r="B92" s="10">
        <v>21110000</v>
      </c>
      <c r="C92" s="47"/>
      <c r="D92" s="38"/>
      <c r="E92" s="70"/>
      <c r="F92" s="38"/>
      <c r="G92" s="36" t="str">
        <f>IF(E92=0,"",IF(F92/E92&gt;1.5, "зв.100",F92/E92*100))</f>
        <v/>
      </c>
      <c r="H92" s="15">
        <f>F92-C92</f>
        <v>0</v>
      </c>
      <c r="I92" s="38"/>
      <c r="J92" s="38"/>
      <c r="K92" s="15"/>
      <c r="L92" s="16" t="str">
        <f>IF(J92=0,"",IF(K92/J92&gt;1.5, "зв.100",K92/J92*100))</f>
        <v/>
      </c>
      <c r="M92" s="15">
        <f>K92-I92</f>
        <v>0</v>
      </c>
    </row>
    <row r="93" spans="1:13" s="8" customFormat="1" ht="31.5" customHeight="1" x14ac:dyDescent="0.2">
      <c r="A93" s="11" t="s">
        <v>79</v>
      </c>
      <c r="B93" s="10">
        <v>22000000</v>
      </c>
      <c r="C93" s="15">
        <f>C99+C101+C94</f>
        <v>20832792.09</v>
      </c>
      <c r="D93" s="15">
        <f>D99+D101+D94</f>
        <v>42996000</v>
      </c>
      <c r="E93" s="15">
        <f>E99+E101+E94</f>
        <v>21583900</v>
      </c>
      <c r="F93" s="15">
        <f>F99+F101+F94</f>
        <v>24220145.640000001</v>
      </c>
      <c r="G93" s="36">
        <f t="shared" si="6"/>
        <v>112.2139448385139</v>
      </c>
      <c r="H93" s="15">
        <f t="shared" si="4"/>
        <v>3387353.5500000007</v>
      </c>
      <c r="I93" s="15">
        <f>I99+I101+I94</f>
        <v>0</v>
      </c>
      <c r="J93" s="15">
        <f>J99+J101+J94</f>
        <v>0</v>
      </c>
      <c r="K93" s="15">
        <f>K99+K101+K94</f>
        <v>0</v>
      </c>
      <c r="L93" s="16" t="str">
        <f t="shared" si="5"/>
        <v/>
      </c>
      <c r="M93" s="15">
        <f t="shared" si="7"/>
        <v>0</v>
      </c>
    </row>
    <row r="94" spans="1:13" s="8" customFormat="1" ht="15.75" x14ac:dyDescent="0.2">
      <c r="A94" s="29" t="s">
        <v>136</v>
      </c>
      <c r="B94" s="54">
        <v>22010000</v>
      </c>
      <c r="C94" s="15">
        <f>SUM(C95:C98)</f>
        <v>5475228.8300000001</v>
      </c>
      <c r="D94" s="15">
        <f>SUM(D95:D98)</f>
        <v>17578000</v>
      </c>
      <c r="E94" s="15">
        <f>SUM(E95:E98)</f>
        <v>8882900</v>
      </c>
      <c r="F94" s="15">
        <f>SUM(F95:F98)</f>
        <v>11488024.629999999</v>
      </c>
      <c r="G94" s="36">
        <f t="shared" si="6"/>
        <v>129.3274114309516</v>
      </c>
      <c r="H94" s="15">
        <f t="shared" si="4"/>
        <v>6012795.7999999989</v>
      </c>
      <c r="I94" s="15">
        <f>SUM(I95:I98)</f>
        <v>0</v>
      </c>
      <c r="J94" s="15">
        <f>SUM(J95:J98)</f>
        <v>0</v>
      </c>
      <c r="K94" s="15">
        <f>SUM(K95:K98)</f>
        <v>0</v>
      </c>
      <c r="L94" s="16" t="str">
        <f t="shared" si="5"/>
        <v/>
      </c>
      <c r="M94" s="15">
        <f t="shared" si="7"/>
        <v>0</v>
      </c>
    </row>
    <row r="95" spans="1:13" s="27" customFormat="1" ht="47.25" x14ac:dyDescent="0.2">
      <c r="A95" s="24" t="s">
        <v>179</v>
      </c>
      <c r="B95" s="55">
        <v>22010300</v>
      </c>
      <c r="C95" s="38">
        <v>94603</v>
      </c>
      <c r="D95" s="41">
        <v>516400</v>
      </c>
      <c r="E95" s="41">
        <v>280400</v>
      </c>
      <c r="F95" s="41">
        <v>387192.34</v>
      </c>
      <c r="G95" s="43">
        <f t="shared" si="6"/>
        <v>138.08571326676179</v>
      </c>
      <c r="H95" s="38">
        <f t="shared" si="4"/>
        <v>292589.34000000003</v>
      </c>
      <c r="I95" s="38"/>
      <c r="J95" s="38"/>
      <c r="K95" s="38"/>
      <c r="L95" s="16" t="str">
        <f t="shared" si="5"/>
        <v/>
      </c>
      <c r="M95" s="15">
        <f t="shared" si="7"/>
        <v>0</v>
      </c>
    </row>
    <row r="96" spans="1:13" s="8" customFormat="1" ht="19.5" customHeight="1" x14ac:dyDescent="0.2">
      <c r="A96" s="24" t="s">
        <v>137</v>
      </c>
      <c r="B96" s="55">
        <v>22012500</v>
      </c>
      <c r="C96" s="38">
        <v>4975359.29</v>
      </c>
      <c r="D96" s="41">
        <v>16036600</v>
      </c>
      <c r="E96" s="41">
        <v>8091500</v>
      </c>
      <c r="F96" s="41">
        <v>10067699.01</v>
      </c>
      <c r="G96" s="43">
        <f t="shared" si="6"/>
        <v>124.42314787122288</v>
      </c>
      <c r="H96" s="38">
        <f t="shared" si="4"/>
        <v>5092339.72</v>
      </c>
      <c r="I96" s="38"/>
      <c r="J96" s="38"/>
      <c r="K96" s="38"/>
      <c r="L96" s="16" t="str">
        <f t="shared" si="5"/>
        <v/>
      </c>
      <c r="M96" s="15">
        <f t="shared" si="7"/>
        <v>0</v>
      </c>
    </row>
    <row r="97" spans="1:13" s="26" customFormat="1" ht="33.75" customHeight="1" x14ac:dyDescent="0.2">
      <c r="A97" s="35" t="s">
        <v>180</v>
      </c>
      <c r="B97" s="55">
        <v>22012600</v>
      </c>
      <c r="C97" s="38">
        <v>372466.54</v>
      </c>
      <c r="D97" s="41">
        <v>967000</v>
      </c>
      <c r="E97" s="41">
        <v>483000</v>
      </c>
      <c r="F97" s="41">
        <v>918574.28</v>
      </c>
      <c r="G97" s="43" t="str">
        <f t="shared" si="6"/>
        <v>зв.100</v>
      </c>
      <c r="H97" s="38">
        <f t="shared" si="4"/>
        <v>546107.74</v>
      </c>
      <c r="I97" s="38"/>
      <c r="J97" s="38"/>
      <c r="K97" s="38"/>
      <c r="L97" s="16" t="str">
        <f t="shared" si="5"/>
        <v/>
      </c>
      <c r="M97" s="15">
        <f t="shared" si="7"/>
        <v>0</v>
      </c>
    </row>
    <row r="98" spans="1:13" s="26" customFormat="1" ht="96" customHeight="1" x14ac:dyDescent="0.2">
      <c r="A98" s="12" t="s">
        <v>186</v>
      </c>
      <c r="B98" s="53">
        <v>22012900</v>
      </c>
      <c r="C98" s="38">
        <v>32800</v>
      </c>
      <c r="D98" s="41">
        <v>58000</v>
      </c>
      <c r="E98" s="41">
        <v>28000</v>
      </c>
      <c r="F98" s="41">
        <v>114559</v>
      </c>
      <c r="G98" s="43" t="str">
        <f t="shared" si="6"/>
        <v>зв.100</v>
      </c>
      <c r="H98" s="38">
        <f t="shared" si="4"/>
        <v>81759</v>
      </c>
      <c r="I98" s="38"/>
      <c r="J98" s="38"/>
      <c r="K98" s="38"/>
      <c r="L98" s="16" t="str">
        <f t="shared" si="5"/>
        <v/>
      </c>
      <c r="M98" s="15">
        <f t="shared" si="7"/>
        <v>0</v>
      </c>
    </row>
    <row r="99" spans="1:13" s="8" customFormat="1" ht="46.5" customHeight="1" x14ac:dyDescent="0.2">
      <c r="A99" s="11" t="s">
        <v>80</v>
      </c>
      <c r="B99" s="10">
        <v>22080000</v>
      </c>
      <c r="C99" s="15">
        <f>C100</f>
        <v>12117467.66</v>
      </c>
      <c r="D99" s="15">
        <f>D100</f>
        <v>25200000</v>
      </c>
      <c r="E99" s="15">
        <f>E100</f>
        <v>12600000</v>
      </c>
      <c r="F99" s="15">
        <f>F100</f>
        <v>12618645.859999999</v>
      </c>
      <c r="G99" s="36">
        <f t="shared" si="6"/>
        <v>100.14798301587302</v>
      </c>
      <c r="H99" s="15">
        <f t="shared" si="4"/>
        <v>501178.19999999925</v>
      </c>
      <c r="I99" s="15">
        <f>I100</f>
        <v>0</v>
      </c>
      <c r="J99" s="15">
        <f>J100</f>
        <v>0</v>
      </c>
      <c r="K99" s="15">
        <f>K100</f>
        <v>0</v>
      </c>
      <c r="L99" s="16" t="str">
        <f t="shared" si="5"/>
        <v/>
      </c>
      <c r="M99" s="15">
        <f t="shared" si="7"/>
        <v>0</v>
      </c>
    </row>
    <row r="100" spans="1:13" ht="63" x14ac:dyDescent="0.2">
      <c r="A100" s="12" t="s">
        <v>101</v>
      </c>
      <c r="B100" s="53">
        <v>22080400</v>
      </c>
      <c r="C100" s="38">
        <v>12117467.66</v>
      </c>
      <c r="D100" s="41">
        <v>25200000</v>
      </c>
      <c r="E100" s="41">
        <v>12600000</v>
      </c>
      <c r="F100" s="41">
        <v>12618645.859999999</v>
      </c>
      <c r="G100" s="43">
        <f t="shared" si="6"/>
        <v>100.14798301587302</v>
      </c>
      <c r="H100" s="38">
        <f t="shared" si="4"/>
        <v>501178.19999999925</v>
      </c>
      <c r="I100" s="38">
        <v>0</v>
      </c>
      <c r="J100" s="38">
        <v>0</v>
      </c>
      <c r="K100" s="38">
        <v>0</v>
      </c>
      <c r="L100" s="16" t="str">
        <f t="shared" si="5"/>
        <v/>
      </c>
      <c r="M100" s="15">
        <f t="shared" si="7"/>
        <v>0</v>
      </c>
    </row>
    <row r="101" spans="1:13" s="8" customFormat="1" ht="15.75" x14ac:dyDescent="0.2">
      <c r="A101" s="11" t="s">
        <v>36</v>
      </c>
      <c r="B101" s="10">
        <v>22090000</v>
      </c>
      <c r="C101" s="15">
        <f>SUM(C102:C105)</f>
        <v>3240095.6</v>
      </c>
      <c r="D101" s="15">
        <f>SUM(D102:D105)</f>
        <v>218000</v>
      </c>
      <c r="E101" s="15">
        <f>SUM(E102:E105)</f>
        <v>101000</v>
      </c>
      <c r="F101" s="15">
        <f>SUM(F102:F105)</f>
        <v>113475.15</v>
      </c>
      <c r="G101" s="36">
        <f t="shared" si="6"/>
        <v>112.35163366336633</v>
      </c>
      <c r="H101" s="15">
        <f t="shared" si="4"/>
        <v>-3126620.45</v>
      </c>
      <c r="I101" s="15">
        <f>SUM(I102:I105)</f>
        <v>0</v>
      </c>
      <c r="J101" s="15">
        <f>SUM(J102:J105)</f>
        <v>0</v>
      </c>
      <c r="K101" s="15">
        <f>SUM(K102:K105)</f>
        <v>0</v>
      </c>
      <c r="L101" s="16" t="str">
        <f t="shared" si="5"/>
        <v/>
      </c>
      <c r="M101" s="15">
        <f t="shared" si="7"/>
        <v>0</v>
      </c>
    </row>
    <row r="102" spans="1:13" ht="63" x14ac:dyDescent="0.2">
      <c r="A102" s="12" t="s">
        <v>0</v>
      </c>
      <c r="B102" s="53">
        <v>22090100</v>
      </c>
      <c r="C102" s="38">
        <v>71344.41</v>
      </c>
      <c r="D102" s="41">
        <v>143000</v>
      </c>
      <c r="E102" s="41">
        <v>59000</v>
      </c>
      <c r="F102" s="41">
        <v>63812.35</v>
      </c>
      <c r="G102" s="43">
        <f t="shared" si="6"/>
        <v>108.15652542372882</v>
      </c>
      <c r="H102" s="38">
        <f t="shared" si="4"/>
        <v>-7532.0600000000049</v>
      </c>
      <c r="I102" s="38">
        <v>0</v>
      </c>
      <c r="J102" s="38">
        <v>0</v>
      </c>
      <c r="K102" s="38">
        <v>0</v>
      </c>
      <c r="L102" s="16" t="str">
        <f t="shared" si="5"/>
        <v/>
      </c>
      <c r="M102" s="15">
        <f t="shared" si="7"/>
        <v>0</v>
      </c>
    </row>
    <row r="103" spans="1:13" ht="19.5" customHeight="1" x14ac:dyDescent="0.2">
      <c r="A103" s="24" t="s">
        <v>138</v>
      </c>
      <c r="B103" s="55">
        <v>22090200</v>
      </c>
      <c r="C103" s="38">
        <v>627.5</v>
      </c>
      <c r="D103" s="41">
        <v>0</v>
      </c>
      <c r="E103" s="41">
        <v>0</v>
      </c>
      <c r="F103" s="41">
        <v>606.9</v>
      </c>
      <c r="G103" s="43" t="str">
        <f t="shared" si="6"/>
        <v/>
      </c>
      <c r="H103" s="38">
        <f t="shared" si="4"/>
        <v>-20.600000000000023</v>
      </c>
      <c r="I103" s="38"/>
      <c r="J103" s="38"/>
      <c r="K103" s="38"/>
      <c r="L103" s="16" t="str">
        <f t="shared" si="5"/>
        <v/>
      </c>
      <c r="M103" s="15">
        <f t="shared" si="7"/>
        <v>0</v>
      </c>
    </row>
    <row r="104" spans="1:13" ht="63" x14ac:dyDescent="0.2">
      <c r="A104" s="24" t="s">
        <v>139</v>
      </c>
      <c r="B104" s="55">
        <v>22090300</v>
      </c>
      <c r="C104" s="38">
        <v>238</v>
      </c>
      <c r="D104" s="38">
        <v>0</v>
      </c>
      <c r="E104" s="48"/>
      <c r="F104" s="38"/>
      <c r="G104" s="43" t="str">
        <f t="shared" si="6"/>
        <v/>
      </c>
      <c r="H104" s="38">
        <f t="shared" si="4"/>
        <v>-238</v>
      </c>
      <c r="I104" s="38"/>
      <c r="J104" s="38"/>
      <c r="K104" s="38"/>
      <c r="L104" s="16" t="str">
        <f t="shared" si="5"/>
        <v/>
      </c>
      <c r="M104" s="15">
        <f t="shared" si="7"/>
        <v>0</v>
      </c>
    </row>
    <row r="105" spans="1:13" ht="47.25" x14ac:dyDescent="0.2">
      <c r="A105" s="12" t="s">
        <v>81</v>
      </c>
      <c r="B105" s="53">
        <v>22090400</v>
      </c>
      <c r="C105" s="38">
        <v>3167885.69</v>
      </c>
      <c r="D105" s="41">
        <v>75000</v>
      </c>
      <c r="E105" s="41">
        <v>42000</v>
      </c>
      <c r="F105" s="41">
        <v>49055.9</v>
      </c>
      <c r="G105" s="43">
        <f t="shared" si="6"/>
        <v>116.79976190476191</v>
      </c>
      <c r="H105" s="38">
        <f t="shared" si="4"/>
        <v>-3118829.79</v>
      </c>
      <c r="I105" s="38">
        <v>0</v>
      </c>
      <c r="J105" s="38">
        <v>0</v>
      </c>
      <c r="K105" s="38">
        <v>0</v>
      </c>
      <c r="L105" s="16" t="str">
        <f t="shared" si="5"/>
        <v/>
      </c>
      <c r="M105" s="15">
        <f t="shared" si="7"/>
        <v>0</v>
      </c>
    </row>
    <row r="106" spans="1:13" s="8" customFormat="1" ht="15.75" x14ac:dyDescent="0.2">
      <c r="A106" s="11" t="s">
        <v>398</v>
      </c>
      <c r="B106" s="10">
        <v>24000000</v>
      </c>
      <c r="C106" s="15">
        <f>C107+C113+C116</f>
        <v>337362.68</v>
      </c>
      <c r="D106" s="15">
        <f>D107+D113+D116</f>
        <v>151800</v>
      </c>
      <c r="E106" s="15">
        <f>E107+E113+E116</f>
        <v>151800</v>
      </c>
      <c r="F106" s="15">
        <f>F107+F113+F116</f>
        <v>218207.44</v>
      </c>
      <c r="G106" s="36">
        <f t="shared" si="6"/>
        <v>143.74666666666667</v>
      </c>
      <c r="H106" s="15">
        <f t="shared" si="4"/>
        <v>-119155.23999999999</v>
      </c>
      <c r="I106" s="15">
        <f>I107+I113+I116</f>
        <v>5618360.7800000003</v>
      </c>
      <c r="J106" s="15">
        <f>J107+J113+J116</f>
        <v>8066200</v>
      </c>
      <c r="K106" s="15">
        <f>K107+K113+K116</f>
        <v>6188094.54</v>
      </c>
      <c r="L106" s="16">
        <f t="shared" si="5"/>
        <v>76.716353921301234</v>
      </c>
      <c r="M106" s="15">
        <f t="shared" si="7"/>
        <v>569733.75999999978</v>
      </c>
    </row>
    <row r="107" spans="1:13" s="8" customFormat="1" ht="15.75" x14ac:dyDescent="0.2">
      <c r="A107" s="11" t="s">
        <v>397</v>
      </c>
      <c r="B107" s="10">
        <v>24060000</v>
      </c>
      <c r="C107" s="15">
        <f>SUM(C108:C112)</f>
        <v>337362.68</v>
      </c>
      <c r="D107" s="15">
        <f>SUM(D108:D112)</f>
        <v>151800</v>
      </c>
      <c r="E107" s="15">
        <f>SUM(E108:E112)</f>
        <v>151800</v>
      </c>
      <c r="F107" s="15">
        <f>SUM(F108:F112)</f>
        <v>218207.44</v>
      </c>
      <c r="G107" s="36">
        <f t="shared" si="6"/>
        <v>143.74666666666667</v>
      </c>
      <c r="H107" s="15">
        <f t="shared" si="4"/>
        <v>-119155.23999999999</v>
      </c>
      <c r="I107" s="15">
        <f>SUM(I108:I112)</f>
        <v>16575.39</v>
      </c>
      <c r="J107" s="15">
        <f>SUM(J108:J112)</f>
        <v>50000</v>
      </c>
      <c r="K107" s="15">
        <f>SUM(K108:K112)</f>
        <v>70680.710000000006</v>
      </c>
      <c r="L107" s="16">
        <f t="shared" si="5"/>
        <v>141.36142000000001</v>
      </c>
      <c r="M107" s="15">
        <f t="shared" si="7"/>
        <v>54105.320000000007</v>
      </c>
    </row>
    <row r="108" spans="1:13" ht="15.75" x14ac:dyDescent="0.2">
      <c r="A108" s="12" t="s">
        <v>37</v>
      </c>
      <c r="B108" s="53">
        <v>24060300</v>
      </c>
      <c r="C108" s="38">
        <v>331635.23</v>
      </c>
      <c r="D108" s="41">
        <v>77400</v>
      </c>
      <c r="E108" s="41">
        <v>77400</v>
      </c>
      <c r="F108" s="41">
        <v>119297.87</v>
      </c>
      <c r="G108" s="36" t="str">
        <f t="shared" si="6"/>
        <v>зв.100</v>
      </c>
      <c r="H108" s="38">
        <f t="shared" si="4"/>
        <v>-212337.36</v>
      </c>
      <c r="I108" s="38">
        <v>0</v>
      </c>
      <c r="J108" s="38">
        <v>0</v>
      </c>
      <c r="K108" s="38">
        <v>0</v>
      </c>
      <c r="L108" s="16" t="str">
        <f t="shared" si="5"/>
        <v/>
      </c>
      <c r="M108" s="15">
        <f t="shared" si="7"/>
        <v>0</v>
      </c>
    </row>
    <row r="109" spans="1:13" ht="31.5" x14ac:dyDescent="0.2">
      <c r="A109" s="12" t="s">
        <v>148</v>
      </c>
      <c r="B109" s="53">
        <v>24060600</v>
      </c>
      <c r="C109" s="38">
        <v>5727.45</v>
      </c>
      <c r="D109" s="38"/>
      <c r="E109" s="70"/>
      <c r="F109" s="38"/>
      <c r="G109" s="43" t="str">
        <f t="shared" si="6"/>
        <v/>
      </c>
      <c r="H109" s="38">
        <f t="shared" si="4"/>
        <v>-5727.45</v>
      </c>
      <c r="I109" s="38">
        <v>0</v>
      </c>
      <c r="J109" s="38">
        <v>0</v>
      </c>
      <c r="K109" s="38">
        <v>0</v>
      </c>
      <c r="L109" s="16" t="str">
        <f t="shared" si="5"/>
        <v/>
      </c>
      <c r="M109" s="15">
        <f t="shared" si="7"/>
        <v>0</v>
      </c>
    </row>
    <row r="110" spans="1:13" ht="63" x14ac:dyDescent="0.2">
      <c r="A110" s="12" t="s">
        <v>82</v>
      </c>
      <c r="B110" s="53">
        <v>24062100</v>
      </c>
      <c r="C110" s="37">
        <v>0</v>
      </c>
      <c r="D110" s="38">
        <v>0</v>
      </c>
      <c r="E110" s="38">
        <v>0</v>
      </c>
      <c r="F110" s="38">
        <v>0</v>
      </c>
      <c r="G110" s="36" t="str">
        <f t="shared" si="6"/>
        <v/>
      </c>
      <c r="H110" s="15">
        <f t="shared" si="4"/>
        <v>0</v>
      </c>
      <c r="I110" s="38">
        <v>16575.39</v>
      </c>
      <c r="J110" s="72">
        <v>50000</v>
      </c>
      <c r="K110" s="72">
        <v>70680.710000000006</v>
      </c>
      <c r="L110" s="71">
        <f t="shared" si="5"/>
        <v>141.36142000000001</v>
      </c>
      <c r="M110" s="38">
        <f t="shared" si="7"/>
        <v>54105.320000000007</v>
      </c>
    </row>
    <row r="111" spans="1:13" s="25" customFormat="1" ht="78.75" x14ac:dyDescent="0.2">
      <c r="A111" s="12" t="s">
        <v>389</v>
      </c>
      <c r="B111" s="94" t="s">
        <v>390</v>
      </c>
      <c r="C111" s="47"/>
      <c r="D111" s="41">
        <v>74400</v>
      </c>
      <c r="E111" s="41">
        <v>74400</v>
      </c>
      <c r="F111" s="41">
        <v>74400</v>
      </c>
      <c r="G111" s="43">
        <f t="shared" si="6"/>
        <v>100</v>
      </c>
      <c r="H111" s="38">
        <f t="shared" si="4"/>
        <v>74400</v>
      </c>
      <c r="I111" s="38"/>
      <c r="J111" s="95"/>
      <c r="K111" s="41"/>
      <c r="L111" s="16" t="str">
        <f t="shared" si="5"/>
        <v/>
      </c>
      <c r="M111" s="15">
        <f t="shared" si="7"/>
        <v>0</v>
      </c>
    </row>
    <row r="112" spans="1:13" s="25" customFormat="1" ht="94.5" x14ac:dyDescent="0.2">
      <c r="A112" s="12" t="s">
        <v>411</v>
      </c>
      <c r="B112" s="94" t="s">
        <v>404</v>
      </c>
      <c r="C112" s="47"/>
      <c r="D112" s="41">
        <v>0</v>
      </c>
      <c r="E112" s="41">
        <v>0</v>
      </c>
      <c r="F112" s="41">
        <v>24509.57</v>
      </c>
      <c r="G112" s="43" t="str">
        <f>IF(E112=0,"",IF(F112/E112&gt;1.5, "зв.100",F112/E112*100))</f>
        <v/>
      </c>
      <c r="H112" s="38">
        <f>F112-C112</f>
        <v>24509.57</v>
      </c>
      <c r="I112" s="38"/>
      <c r="J112" s="95"/>
      <c r="K112" s="41"/>
      <c r="L112" s="16" t="str">
        <f>IF(J112=0,"",IF(K112/J112&gt;1.5, "зв.100",K112/J112*100))</f>
        <v/>
      </c>
      <c r="M112" s="15">
        <f>K112-I112</f>
        <v>0</v>
      </c>
    </row>
    <row r="113" spans="1:13" s="8" customFormat="1" ht="31.5" x14ac:dyDescent="0.2">
      <c r="A113" s="11" t="s">
        <v>38</v>
      </c>
      <c r="B113" s="10">
        <v>24110000</v>
      </c>
      <c r="C113" s="15">
        <f>C114+C115</f>
        <v>0</v>
      </c>
      <c r="D113" s="15">
        <f>D114+D115</f>
        <v>0</v>
      </c>
      <c r="E113" s="15">
        <f>E114+E115</f>
        <v>0</v>
      </c>
      <c r="F113" s="15">
        <f>F114+F115</f>
        <v>0</v>
      </c>
      <c r="G113" s="36" t="str">
        <f t="shared" si="6"/>
        <v/>
      </c>
      <c r="H113" s="15">
        <f t="shared" si="4"/>
        <v>0</v>
      </c>
      <c r="I113" s="15">
        <f>I115+I114</f>
        <v>11494.49</v>
      </c>
      <c r="J113" s="15">
        <f>J115+J114</f>
        <v>16200</v>
      </c>
      <c r="K113" s="15">
        <f>K115+K114</f>
        <v>8355.65</v>
      </c>
      <c r="L113" s="16">
        <f t="shared" si="5"/>
        <v>51.578086419753092</v>
      </c>
      <c r="M113" s="15">
        <f t="shared" si="7"/>
        <v>-3138.84</v>
      </c>
    </row>
    <row r="114" spans="1:13" s="26" customFormat="1" ht="47.25" x14ac:dyDescent="0.2">
      <c r="A114" s="12" t="s">
        <v>412</v>
      </c>
      <c r="B114" s="53">
        <v>24110700</v>
      </c>
      <c r="C114" s="15"/>
      <c r="D114" s="15"/>
      <c r="E114" s="15"/>
      <c r="F114" s="15"/>
      <c r="G114" s="36" t="str">
        <f>IF(E114=0,"",IF(F114/E114&gt;1.5, "зв.100",F114/E114*100))</f>
        <v/>
      </c>
      <c r="H114" s="15">
        <f>F114-C114</f>
        <v>0</v>
      </c>
      <c r="I114" s="15"/>
      <c r="J114" s="72">
        <v>0</v>
      </c>
      <c r="K114" s="72">
        <v>7</v>
      </c>
      <c r="L114" s="71" t="str">
        <f>IF(J114=0,"",IF(K114/J114&gt;1.5, "зв.100",K114/J114*100))</f>
        <v/>
      </c>
      <c r="M114" s="38">
        <f>K114-I114</f>
        <v>7</v>
      </c>
    </row>
    <row r="115" spans="1:13" ht="78.75" x14ac:dyDescent="0.2">
      <c r="A115" s="12" t="s">
        <v>102</v>
      </c>
      <c r="B115" s="53">
        <v>24110900</v>
      </c>
      <c r="C115" s="38">
        <v>0</v>
      </c>
      <c r="D115" s="38">
        <v>0</v>
      </c>
      <c r="E115" s="38">
        <v>0</v>
      </c>
      <c r="F115" s="38">
        <v>0</v>
      </c>
      <c r="G115" s="36" t="str">
        <f t="shared" si="6"/>
        <v/>
      </c>
      <c r="H115" s="15">
        <f t="shared" si="4"/>
        <v>0</v>
      </c>
      <c r="I115" s="38">
        <v>11494.49</v>
      </c>
      <c r="J115" s="72">
        <v>16200</v>
      </c>
      <c r="K115" s="72">
        <v>8348.65</v>
      </c>
      <c r="L115" s="71">
        <f t="shared" si="5"/>
        <v>51.534876543209876</v>
      </c>
      <c r="M115" s="38">
        <f t="shared" si="7"/>
        <v>-3145.84</v>
      </c>
    </row>
    <row r="116" spans="1:13" s="8" customFormat="1" ht="33.75" customHeight="1" x14ac:dyDescent="0.2">
      <c r="A116" s="11" t="s">
        <v>77</v>
      </c>
      <c r="B116" s="10">
        <v>24170000</v>
      </c>
      <c r="C116" s="15">
        <v>0</v>
      </c>
      <c r="D116" s="15">
        <v>0</v>
      </c>
      <c r="E116" s="15">
        <v>0</v>
      </c>
      <c r="F116" s="15">
        <v>0</v>
      </c>
      <c r="G116" s="36" t="str">
        <f t="shared" si="6"/>
        <v/>
      </c>
      <c r="H116" s="15">
        <f t="shared" si="4"/>
        <v>0</v>
      </c>
      <c r="I116" s="15">
        <v>5590290.9000000004</v>
      </c>
      <c r="J116" s="103">
        <v>8000000</v>
      </c>
      <c r="K116" s="103">
        <v>6109058.1799999997</v>
      </c>
      <c r="L116" s="16">
        <f t="shared" si="5"/>
        <v>76.363227249999994</v>
      </c>
      <c r="M116" s="15">
        <f t="shared" si="7"/>
        <v>518767.27999999933</v>
      </c>
    </row>
    <row r="117" spans="1:13" s="8" customFormat="1" ht="15.75" x14ac:dyDescent="0.2">
      <c r="A117" s="11" t="s">
        <v>39</v>
      </c>
      <c r="B117" s="10">
        <v>25000000</v>
      </c>
      <c r="C117" s="15">
        <f>SUM(C118:C119)</f>
        <v>0</v>
      </c>
      <c r="D117" s="15">
        <f>SUM(D118:D119)</f>
        <v>0</v>
      </c>
      <c r="E117" s="15">
        <f>SUM(E118:E119)</f>
        <v>0</v>
      </c>
      <c r="F117" s="15">
        <f>SUM(F118:F119)</f>
        <v>0</v>
      </c>
      <c r="G117" s="36" t="str">
        <f t="shared" si="6"/>
        <v/>
      </c>
      <c r="H117" s="15">
        <f t="shared" si="4"/>
        <v>0</v>
      </c>
      <c r="I117" s="15">
        <f>SUM(I118:I119)</f>
        <v>27392246.130000003</v>
      </c>
      <c r="J117" s="15">
        <f>SUM(J118:J119)</f>
        <v>42426000</v>
      </c>
      <c r="K117" s="15">
        <f>SUM(K118:K119)</f>
        <v>28487421.819999997</v>
      </c>
      <c r="L117" s="16">
        <f t="shared" si="5"/>
        <v>67.146141092726154</v>
      </c>
      <c r="M117" s="15">
        <f t="shared" si="7"/>
        <v>1095175.6899999939</v>
      </c>
    </row>
    <row r="118" spans="1:13" s="8" customFormat="1" ht="47.25" x14ac:dyDescent="0.2">
      <c r="A118" s="11" t="s">
        <v>40</v>
      </c>
      <c r="B118" s="10">
        <v>25010000</v>
      </c>
      <c r="C118" s="15">
        <v>0</v>
      </c>
      <c r="D118" s="15">
        <v>0</v>
      </c>
      <c r="E118" s="15">
        <v>0</v>
      </c>
      <c r="F118" s="15">
        <v>0</v>
      </c>
      <c r="G118" s="36" t="str">
        <f t="shared" si="6"/>
        <v/>
      </c>
      <c r="H118" s="15">
        <f t="shared" si="4"/>
        <v>0</v>
      </c>
      <c r="I118" s="15">
        <v>17586572</v>
      </c>
      <c r="J118" s="103">
        <v>42426000</v>
      </c>
      <c r="K118" s="103">
        <v>19121403.869999997</v>
      </c>
      <c r="L118" s="16">
        <f t="shared" si="5"/>
        <v>45.070013364446325</v>
      </c>
      <c r="M118" s="15">
        <f t="shared" si="7"/>
        <v>1534831.8699999973</v>
      </c>
    </row>
    <row r="119" spans="1:13" s="8" customFormat="1" ht="31.5" x14ac:dyDescent="0.2">
      <c r="A119" s="11" t="s">
        <v>105</v>
      </c>
      <c r="B119" s="10">
        <v>25020000</v>
      </c>
      <c r="C119" s="15">
        <v>0</v>
      </c>
      <c r="D119" s="15">
        <v>0</v>
      </c>
      <c r="E119" s="15">
        <v>0</v>
      </c>
      <c r="F119" s="15">
        <v>0</v>
      </c>
      <c r="G119" s="36" t="str">
        <f t="shared" si="6"/>
        <v/>
      </c>
      <c r="H119" s="15">
        <f t="shared" si="4"/>
        <v>0</v>
      </c>
      <c r="I119" s="15">
        <v>9805674.1300000008</v>
      </c>
      <c r="J119" s="72">
        <v>0</v>
      </c>
      <c r="K119" s="103">
        <v>9366017.9499999993</v>
      </c>
      <c r="L119" s="16" t="str">
        <f t="shared" si="5"/>
        <v/>
      </c>
      <c r="M119" s="15">
        <f t="shared" si="7"/>
        <v>-439656.18000000156</v>
      </c>
    </row>
    <row r="120" spans="1:13" s="8" customFormat="1" ht="15.75" x14ac:dyDescent="0.2">
      <c r="A120" s="11" t="s">
        <v>41</v>
      </c>
      <c r="B120" s="10">
        <v>30000000</v>
      </c>
      <c r="C120" s="15">
        <f>C121+C126</f>
        <v>9998.58</v>
      </c>
      <c r="D120" s="15">
        <f>D121+D126</f>
        <v>15000</v>
      </c>
      <c r="E120" s="15">
        <f>E121+E126</f>
        <v>6500</v>
      </c>
      <c r="F120" s="15">
        <f>F121+F126</f>
        <v>1365.78</v>
      </c>
      <c r="G120" s="36">
        <f t="shared" si="6"/>
        <v>21.012</v>
      </c>
      <c r="H120" s="15">
        <f t="shared" si="4"/>
        <v>-8632.7999999999993</v>
      </c>
      <c r="I120" s="15">
        <f>I121+I126</f>
        <v>8639720.3100000005</v>
      </c>
      <c r="J120" s="15">
        <f>J121+J126</f>
        <v>7681500</v>
      </c>
      <c r="K120" s="15">
        <f>K121+K126</f>
        <v>20707265.740000002</v>
      </c>
      <c r="L120" s="16" t="str">
        <f t="shared" si="5"/>
        <v>зв.100</v>
      </c>
      <c r="M120" s="15">
        <f t="shared" si="7"/>
        <v>12067545.430000002</v>
      </c>
    </row>
    <row r="121" spans="1:13" s="8" customFormat="1" ht="31.5" x14ac:dyDescent="0.2">
      <c r="A121" s="11" t="s">
        <v>42</v>
      </c>
      <c r="B121" s="10">
        <v>31000000</v>
      </c>
      <c r="C121" s="15">
        <f>C122+C124+C125</f>
        <v>9998.58</v>
      </c>
      <c r="D121" s="15">
        <f>D122+D124+D125</f>
        <v>15000</v>
      </c>
      <c r="E121" s="15">
        <f>E122+E124+E125</f>
        <v>6500</v>
      </c>
      <c r="F121" s="15">
        <f>F122+F124+F125</f>
        <v>1365.78</v>
      </c>
      <c r="G121" s="36">
        <f t="shared" si="6"/>
        <v>21.012</v>
      </c>
      <c r="H121" s="15">
        <f t="shared" si="4"/>
        <v>-8632.7999999999993</v>
      </c>
      <c r="I121" s="15">
        <f>I122+I124+I125</f>
        <v>1046220.92</v>
      </c>
      <c r="J121" s="15">
        <f>J122+J124+J125</f>
        <v>2500000</v>
      </c>
      <c r="K121" s="15">
        <f>K122+K124+K125</f>
        <v>1445.44</v>
      </c>
      <c r="L121" s="16">
        <f t="shared" si="5"/>
        <v>5.7817600000000004E-2</v>
      </c>
      <c r="M121" s="15">
        <f t="shared" si="7"/>
        <v>-1044775.4800000001</v>
      </c>
    </row>
    <row r="122" spans="1:13" s="8" customFormat="1" ht="94.5" x14ac:dyDescent="0.2">
      <c r="A122" s="11" t="s">
        <v>83</v>
      </c>
      <c r="B122" s="10">
        <v>31010000</v>
      </c>
      <c r="C122" s="15">
        <f>C123</f>
        <v>8852.67</v>
      </c>
      <c r="D122" s="15">
        <f>D123</f>
        <v>15000</v>
      </c>
      <c r="E122" s="15">
        <f>E123</f>
        <v>6500</v>
      </c>
      <c r="F122" s="15">
        <f>F123</f>
        <v>0</v>
      </c>
      <c r="G122" s="36">
        <f t="shared" si="6"/>
        <v>0</v>
      </c>
      <c r="H122" s="15">
        <f t="shared" si="4"/>
        <v>-8852.67</v>
      </c>
      <c r="I122" s="15">
        <f>I123</f>
        <v>0</v>
      </c>
      <c r="J122" s="15">
        <f>J123</f>
        <v>0</v>
      </c>
      <c r="K122" s="15">
        <f>K123</f>
        <v>0</v>
      </c>
      <c r="L122" s="16" t="str">
        <f t="shared" si="5"/>
        <v/>
      </c>
      <c r="M122" s="15">
        <f t="shared" si="7"/>
        <v>0</v>
      </c>
    </row>
    <row r="123" spans="1:13" ht="94.5" x14ac:dyDescent="0.2">
      <c r="A123" s="12" t="s">
        <v>84</v>
      </c>
      <c r="B123" s="53">
        <v>31010200</v>
      </c>
      <c r="C123" s="38">
        <v>8852.67</v>
      </c>
      <c r="D123" s="41">
        <v>15000</v>
      </c>
      <c r="E123" s="41">
        <v>6500</v>
      </c>
      <c r="F123" s="41">
        <v>0</v>
      </c>
      <c r="G123" s="43">
        <f t="shared" si="6"/>
        <v>0</v>
      </c>
      <c r="H123" s="38">
        <f t="shared" si="4"/>
        <v>-8852.67</v>
      </c>
      <c r="I123" s="38">
        <v>0</v>
      </c>
      <c r="J123" s="38">
        <v>0</v>
      </c>
      <c r="K123" s="38">
        <v>0</v>
      </c>
      <c r="L123" s="16" t="str">
        <f t="shared" si="5"/>
        <v/>
      </c>
      <c r="M123" s="15">
        <f t="shared" si="7"/>
        <v>0</v>
      </c>
    </row>
    <row r="124" spans="1:13" s="8" customFormat="1" ht="32.25" customHeight="1" x14ac:dyDescent="0.2">
      <c r="A124" s="11" t="s">
        <v>43</v>
      </c>
      <c r="B124" s="10">
        <v>31020000</v>
      </c>
      <c r="C124" s="15">
        <v>1145.9100000000001</v>
      </c>
      <c r="D124" s="103">
        <v>0</v>
      </c>
      <c r="E124" s="103">
        <v>0</v>
      </c>
      <c r="F124" s="102">
        <v>1365.78</v>
      </c>
      <c r="G124" s="36" t="str">
        <f t="shared" si="6"/>
        <v/>
      </c>
      <c r="H124" s="15">
        <f t="shared" si="4"/>
        <v>219.86999999999989</v>
      </c>
      <c r="I124" s="15">
        <v>0</v>
      </c>
      <c r="J124" s="15">
        <v>0</v>
      </c>
      <c r="K124" s="15">
        <v>0</v>
      </c>
      <c r="L124" s="16" t="str">
        <f t="shared" si="5"/>
        <v/>
      </c>
      <c r="M124" s="15">
        <f t="shared" si="7"/>
        <v>0</v>
      </c>
    </row>
    <row r="125" spans="1:13" s="8" customFormat="1" ht="48" customHeight="1" x14ac:dyDescent="0.2">
      <c r="A125" s="11" t="s">
        <v>44</v>
      </c>
      <c r="B125" s="10">
        <v>31030000</v>
      </c>
      <c r="C125" s="15">
        <v>0</v>
      </c>
      <c r="D125" s="15">
        <v>0</v>
      </c>
      <c r="E125" s="15">
        <v>0</v>
      </c>
      <c r="F125" s="15">
        <v>0</v>
      </c>
      <c r="G125" s="36" t="str">
        <f t="shared" si="6"/>
        <v/>
      </c>
      <c r="H125" s="15">
        <f t="shared" si="4"/>
        <v>0</v>
      </c>
      <c r="I125" s="15">
        <v>1046220.92</v>
      </c>
      <c r="J125" s="103">
        <v>2500000</v>
      </c>
      <c r="K125" s="103">
        <v>1445.44</v>
      </c>
      <c r="L125" s="16">
        <f t="shared" si="5"/>
        <v>5.7817600000000004E-2</v>
      </c>
      <c r="M125" s="15">
        <f t="shared" si="7"/>
        <v>-1044775.4800000001</v>
      </c>
    </row>
    <row r="126" spans="1:13" s="8" customFormat="1" ht="31.5" x14ac:dyDescent="0.2">
      <c r="A126" s="11" t="s">
        <v>45</v>
      </c>
      <c r="B126" s="10">
        <v>33000000</v>
      </c>
      <c r="C126" s="15">
        <f>C127</f>
        <v>0</v>
      </c>
      <c r="D126" s="15">
        <f>D127</f>
        <v>0</v>
      </c>
      <c r="E126" s="15">
        <f>E127</f>
        <v>0</v>
      </c>
      <c r="F126" s="15">
        <f>F127</f>
        <v>0</v>
      </c>
      <c r="G126" s="36" t="str">
        <f t="shared" si="6"/>
        <v/>
      </c>
      <c r="H126" s="15">
        <f t="shared" si="4"/>
        <v>0</v>
      </c>
      <c r="I126" s="15">
        <f>I127</f>
        <v>7593499.3900000006</v>
      </c>
      <c r="J126" s="15">
        <f>J127</f>
        <v>5181500</v>
      </c>
      <c r="K126" s="15">
        <f>K127</f>
        <v>20705820.300000001</v>
      </c>
      <c r="L126" s="16" t="str">
        <f t="shared" si="5"/>
        <v>зв.100</v>
      </c>
      <c r="M126" s="15">
        <f t="shared" si="7"/>
        <v>13112320.91</v>
      </c>
    </row>
    <row r="127" spans="1:13" s="8" customFormat="1" ht="15.75" x14ac:dyDescent="0.2">
      <c r="A127" s="11" t="s">
        <v>46</v>
      </c>
      <c r="B127" s="10">
        <v>33010000</v>
      </c>
      <c r="C127" s="15">
        <f>SUM(C128:C129)</f>
        <v>0</v>
      </c>
      <c r="D127" s="15">
        <f>SUM(D128:D129)</f>
        <v>0</v>
      </c>
      <c r="E127" s="15">
        <f>SUM(E128:E129)</f>
        <v>0</v>
      </c>
      <c r="F127" s="15">
        <f>SUM(F128:F129)</f>
        <v>0</v>
      </c>
      <c r="G127" s="36" t="str">
        <f t="shared" si="6"/>
        <v/>
      </c>
      <c r="H127" s="15">
        <f t="shared" si="4"/>
        <v>0</v>
      </c>
      <c r="I127" s="15">
        <f>SUM(I128:I129)</f>
        <v>7593499.3900000006</v>
      </c>
      <c r="J127" s="15">
        <f>SUM(J128:J129)</f>
        <v>5181500</v>
      </c>
      <c r="K127" s="15">
        <f>SUM(K128:K129)</f>
        <v>20705820.300000001</v>
      </c>
      <c r="L127" s="16" t="str">
        <f t="shared" si="5"/>
        <v>зв.100</v>
      </c>
      <c r="M127" s="15">
        <f t="shared" si="7"/>
        <v>13112320.91</v>
      </c>
    </row>
    <row r="128" spans="1:13" ht="79.5" customHeight="1" x14ac:dyDescent="0.2">
      <c r="A128" s="12" t="s">
        <v>85</v>
      </c>
      <c r="B128" s="53">
        <v>33010100</v>
      </c>
      <c r="C128" s="38">
        <v>0</v>
      </c>
      <c r="D128" s="38">
        <v>0</v>
      </c>
      <c r="E128" s="38">
        <v>0</v>
      </c>
      <c r="F128" s="38">
        <v>0</v>
      </c>
      <c r="G128" s="36" t="str">
        <f t="shared" si="6"/>
        <v/>
      </c>
      <c r="H128" s="15">
        <f t="shared" si="4"/>
        <v>0</v>
      </c>
      <c r="I128" s="38">
        <v>7551086.5700000003</v>
      </c>
      <c r="J128" s="72">
        <v>4000000</v>
      </c>
      <c r="K128" s="72">
        <v>20705820.300000001</v>
      </c>
      <c r="L128" s="71" t="str">
        <f t="shared" si="5"/>
        <v>зв.100</v>
      </c>
      <c r="M128" s="38">
        <f t="shared" si="7"/>
        <v>13154733.73</v>
      </c>
    </row>
    <row r="129" spans="1:13" ht="66" customHeight="1" x14ac:dyDescent="0.2">
      <c r="A129" s="12" t="s">
        <v>86</v>
      </c>
      <c r="B129" s="53">
        <v>33010400</v>
      </c>
      <c r="C129" s="38">
        <v>0</v>
      </c>
      <c r="D129" s="38">
        <v>0</v>
      </c>
      <c r="E129" s="38">
        <v>0</v>
      </c>
      <c r="F129" s="38">
        <v>0</v>
      </c>
      <c r="G129" s="36" t="str">
        <f t="shared" si="6"/>
        <v/>
      </c>
      <c r="H129" s="15">
        <f t="shared" si="4"/>
        <v>0</v>
      </c>
      <c r="I129" s="38">
        <v>42412.82</v>
      </c>
      <c r="J129" s="72">
        <v>1181500</v>
      </c>
      <c r="K129" s="72">
        <v>0</v>
      </c>
      <c r="L129" s="71">
        <f t="shared" si="5"/>
        <v>0</v>
      </c>
      <c r="M129" s="38">
        <f t="shared" si="7"/>
        <v>-42412.82</v>
      </c>
    </row>
    <row r="130" spans="1:13" s="8" customFormat="1" ht="15.75" x14ac:dyDescent="0.2">
      <c r="A130" s="11" t="s">
        <v>47</v>
      </c>
      <c r="B130" s="10">
        <v>50000000</v>
      </c>
      <c r="C130" s="15">
        <f>C131</f>
        <v>0</v>
      </c>
      <c r="D130" s="15">
        <f>D131</f>
        <v>0</v>
      </c>
      <c r="E130" s="15">
        <f>E131</f>
        <v>0</v>
      </c>
      <c r="F130" s="15">
        <f>F131</f>
        <v>0</v>
      </c>
      <c r="G130" s="36" t="str">
        <f t="shared" si="6"/>
        <v/>
      </c>
      <c r="H130" s="15">
        <f t="shared" si="4"/>
        <v>0</v>
      </c>
      <c r="I130" s="15">
        <f>I131</f>
        <v>4862927.32</v>
      </c>
      <c r="J130" s="15">
        <f>J131</f>
        <v>7000000</v>
      </c>
      <c r="K130" s="15">
        <f>K131</f>
        <v>4889457.45</v>
      </c>
      <c r="L130" s="16">
        <f t="shared" si="5"/>
        <v>69.849392142857141</v>
      </c>
      <c r="M130" s="15">
        <f t="shared" si="7"/>
        <v>26530.129999999888</v>
      </c>
    </row>
    <row r="131" spans="1:13" ht="63" x14ac:dyDescent="0.2">
      <c r="A131" s="12" t="s">
        <v>87</v>
      </c>
      <c r="B131" s="53">
        <v>50110000</v>
      </c>
      <c r="C131" s="38">
        <v>0</v>
      </c>
      <c r="D131" s="38">
        <v>0</v>
      </c>
      <c r="E131" s="38">
        <v>0</v>
      </c>
      <c r="F131" s="38">
        <v>0</v>
      </c>
      <c r="G131" s="36" t="str">
        <f t="shared" si="6"/>
        <v/>
      </c>
      <c r="H131" s="15">
        <f t="shared" si="4"/>
        <v>0</v>
      </c>
      <c r="I131" s="38">
        <v>4862927.32</v>
      </c>
      <c r="J131" s="72">
        <v>7000000</v>
      </c>
      <c r="K131" s="72">
        <v>4889457.45</v>
      </c>
      <c r="L131" s="71">
        <f t="shared" si="5"/>
        <v>69.849392142857141</v>
      </c>
      <c r="M131" s="38">
        <f t="shared" si="7"/>
        <v>26530.129999999888</v>
      </c>
    </row>
    <row r="132" spans="1:13" s="8" customFormat="1" ht="15.75" x14ac:dyDescent="0.2">
      <c r="A132" s="11" t="s">
        <v>48</v>
      </c>
      <c r="B132" s="10">
        <v>90010100</v>
      </c>
      <c r="C132" s="15">
        <f>C9+C82+C120+C130</f>
        <v>417906955.43000001</v>
      </c>
      <c r="D132" s="15">
        <f>D9+D82+D120+D130</f>
        <v>1067548053</v>
      </c>
      <c r="E132" s="15">
        <f>E9+E82+E120+E130</f>
        <v>509942010</v>
      </c>
      <c r="F132" s="15">
        <f>F9+F82+F120+F130</f>
        <v>551057453.53999996</v>
      </c>
      <c r="G132" s="36">
        <f t="shared" si="6"/>
        <v>108.06276845871162</v>
      </c>
      <c r="H132" s="15">
        <f t="shared" si="4"/>
        <v>133150498.10999995</v>
      </c>
      <c r="I132" s="15">
        <f>I9+I82+I120+I130</f>
        <v>46702835.270000003</v>
      </c>
      <c r="J132" s="15">
        <f>J9+J82+J120+J130</f>
        <v>65565000</v>
      </c>
      <c r="K132" s="15">
        <f>K9+K82+K120+K130</f>
        <v>60520705.870000005</v>
      </c>
      <c r="L132" s="16">
        <f t="shared" si="5"/>
        <v>92.30642243575079</v>
      </c>
      <c r="M132" s="15">
        <f t="shared" si="7"/>
        <v>13817870.600000001</v>
      </c>
    </row>
    <row r="133" spans="1:13" s="8" customFormat="1" ht="15.75" x14ac:dyDescent="0.2">
      <c r="A133" s="11" t="s">
        <v>49</v>
      </c>
      <c r="B133" s="10">
        <v>40000000</v>
      </c>
      <c r="C133" s="15">
        <f>C134</f>
        <v>387179707.25</v>
      </c>
      <c r="D133" s="15">
        <f t="shared" ref="D133:F134" si="8">D134</f>
        <v>1053598995</v>
      </c>
      <c r="E133" s="15">
        <f t="shared" si="8"/>
        <v>643610336.72000003</v>
      </c>
      <c r="F133" s="15">
        <f t="shared" si="8"/>
        <v>642270767.19000006</v>
      </c>
      <c r="G133" s="36">
        <f t="shared" si="6"/>
        <v>99.791866374174973</v>
      </c>
      <c r="H133" s="15">
        <f t="shared" si="4"/>
        <v>255091059.94000006</v>
      </c>
      <c r="I133" s="15">
        <f t="shared" ref="I133:K134" si="9">I134</f>
        <v>0</v>
      </c>
      <c r="J133" s="15">
        <f t="shared" si="9"/>
        <v>0</v>
      </c>
      <c r="K133" s="15">
        <f t="shared" si="9"/>
        <v>0</v>
      </c>
      <c r="L133" s="16" t="str">
        <f t="shared" si="5"/>
        <v/>
      </c>
      <c r="M133" s="15">
        <f t="shared" si="7"/>
        <v>0</v>
      </c>
    </row>
    <row r="134" spans="1:13" s="8" customFormat="1" ht="15.75" x14ac:dyDescent="0.2">
      <c r="A134" s="11" t="s">
        <v>50</v>
      </c>
      <c r="B134" s="10">
        <v>41000000</v>
      </c>
      <c r="C134" s="15">
        <f>C135</f>
        <v>387179707.25</v>
      </c>
      <c r="D134" s="15">
        <f t="shared" si="8"/>
        <v>1053598995</v>
      </c>
      <c r="E134" s="15">
        <f t="shared" si="8"/>
        <v>643610336.72000003</v>
      </c>
      <c r="F134" s="15">
        <f t="shared" si="8"/>
        <v>642270767.19000006</v>
      </c>
      <c r="G134" s="36">
        <f t="shared" si="6"/>
        <v>99.791866374174973</v>
      </c>
      <c r="H134" s="15">
        <f t="shared" si="4"/>
        <v>255091059.94000006</v>
      </c>
      <c r="I134" s="15">
        <f t="shared" si="9"/>
        <v>0</v>
      </c>
      <c r="J134" s="15">
        <f t="shared" si="9"/>
        <v>0</v>
      </c>
      <c r="K134" s="15">
        <f t="shared" si="9"/>
        <v>0</v>
      </c>
      <c r="L134" s="16" t="str">
        <f t="shared" si="5"/>
        <v/>
      </c>
      <c r="M134" s="15">
        <f t="shared" si="7"/>
        <v>0</v>
      </c>
    </row>
    <row r="135" spans="1:13" s="8" customFormat="1" ht="15.75" x14ac:dyDescent="0.2">
      <c r="A135" s="11" t="s">
        <v>88</v>
      </c>
      <c r="B135" s="10">
        <v>41030000</v>
      </c>
      <c r="C135" s="15">
        <f>SUM(C136:C147)</f>
        <v>387179707.25</v>
      </c>
      <c r="D135" s="15">
        <f>SUM(D136:D147)</f>
        <v>1053598995</v>
      </c>
      <c r="E135" s="15">
        <f>SUM(E136:E147)</f>
        <v>643610336.72000003</v>
      </c>
      <c r="F135" s="15">
        <f>SUM(F136:F147)</f>
        <v>642270767.19000006</v>
      </c>
      <c r="G135" s="36">
        <f t="shared" si="6"/>
        <v>99.791866374174973</v>
      </c>
      <c r="H135" s="15">
        <f t="shared" si="4"/>
        <v>255091059.94000006</v>
      </c>
      <c r="I135" s="15">
        <f>SUM(I136:I147)</f>
        <v>0</v>
      </c>
      <c r="J135" s="15">
        <f>SUM(J136:J147)</f>
        <v>0</v>
      </c>
      <c r="K135" s="15">
        <f>SUM(K136:K147)</f>
        <v>0</v>
      </c>
      <c r="L135" s="16" t="str">
        <f t="shared" si="5"/>
        <v/>
      </c>
      <c r="M135" s="15">
        <f t="shared" si="7"/>
        <v>0</v>
      </c>
    </row>
    <row r="136" spans="1:13" ht="110.25" x14ac:dyDescent="0.2">
      <c r="A136" s="12" t="s">
        <v>142</v>
      </c>
      <c r="B136" s="53">
        <v>41030600</v>
      </c>
      <c r="C136" s="38">
        <v>112559525.22</v>
      </c>
      <c r="D136" s="41">
        <v>255205600</v>
      </c>
      <c r="E136" s="41">
        <v>126669481.69</v>
      </c>
      <c r="F136" s="41">
        <v>126669384.56999999</v>
      </c>
      <c r="G136" s="43">
        <f t="shared" si="6"/>
        <v>99.999923328019733</v>
      </c>
      <c r="H136" s="38">
        <f t="shared" si="4"/>
        <v>14109859.349999994</v>
      </c>
      <c r="I136" s="38">
        <v>0</v>
      </c>
      <c r="J136" s="38">
        <v>0</v>
      </c>
      <c r="K136" s="38">
        <v>0</v>
      </c>
      <c r="L136" s="16" t="str">
        <f t="shared" si="5"/>
        <v/>
      </c>
      <c r="M136" s="15">
        <f t="shared" si="7"/>
        <v>0</v>
      </c>
    </row>
    <row r="137" spans="1:13" ht="111" customHeight="1" x14ac:dyDescent="0.2">
      <c r="A137" s="12" t="s">
        <v>107</v>
      </c>
      <c r="B137" s="53">
        <v>41030800</v>
      </c>
      <c r="C137" s="38">
        <v>82664135.959999993</v>
      </c>
      <c r="D137" s="41">
        <v>319131400</v>
      </c>
      <c r="E137" s="41">
        <v>252428461.66</v>
      </c>
      <c r="F137" s="41">
        <v>252428461.66</v>
      </c>
      <c r="G137" s="43">
        <f t="shared" si="6"/>
        <v>100</v>
      </c>
      <c r="H137" s="38">
        <f t="shared" si="4"/>
        <v>169764325.69999999</v>
      </c>
      <c r="I137" s="38">
        <v>0</v>
      </c>
      <c r="J137" s="38">
        <v>0</v>
      </c>
      <c r="K137" s="38">
        <v>0</v>
      </c>
      <c r="L137" s="16" t="str">
        <f t="shared" si="5"/>
        <v/>
      </c>
      <c r="M137" s="15">
        <f t="shared" si="7"/>
        <v>0</v>
      </c>
    </row>
    <row r="138" spans="1:13" ht="94.5" hidden="1" x14ac:dyDescent="0.2">
      <c r="A138" s="12" t="s">
        <v>108</v>
      </c>
      <c r="B138" s="53">
        <v>41030900</v>
      </c>
      <c r="C138" s="47"/>
      <c r="D138" s="48"/>
      <c r="E138" s="39"/>
      <c r="F138" s="47"/>
      <c r="G138" s="43" t="str">
        <f t="shared" si="6"/>
        <v/>
      </c>
      <c r="H138" s="38">
        <f t="shared" si="4"/>
        <v>0</v>
      </c>
      <c r="I138" s="38">
        <v>0</v>
      </c>
      <c r="J138" s="38">
        <v>0</v>
      </c>
      <c r="K138" s="38">
        <v>0</v>
      </c>
      <c r="L138" s="16" t="str">
        <f t="shared" si="5"/>
        <v/>
      </c>
      <c r="M138" s="15">
        <f t="shared" si="7"/>
        <v>0</v>
      </c>
    </row>
    <row r="139" spans="1:13" ht="78.75" x14ac:dyDescent="0.2">
      <c r="A139" s="12" t="s">
        <v>51</v>
      </c>
      <c r="B139" s="53">
        <v>41031000</v>
      </c>
      <c r="C139" s="38">
        <v>78755.820000000007</v>
      </c>
      <c r="D139" s="41">
        <v>482400</v>
      </c>
      <c r="E139" s="41">
        <v>140366.37</v>
      </c>
      <c r="F139" s="41">
        <v>140366.37</v>
      </c>
      <c r="G139" s="43">
        <f t="shared" si="6"/>
        <v>100</v>
      </c>
      <c r="H139" s="38">
        <f t="shared" si="4"/>
        <v>61610.549999999988</v>
      </c>
      <c r="I139" s="38">
        <v>0</v>
      </c>
      <c r="J139" s="38">
        <v>0</v>
      </c>
      <c r="K139" s="38">
        <v>0</v>
      </c>
      <c r="L139" s="16" t="str">
        <f t="shared" si="5"/>
        <v/>
      </c>
      <c r="M139" s="15">
        <f t="shared" si="7"/>
        <v>0</v>
      </c>
    </row>
    <row r="140" spans="1:13" s="25" customFormat="1" ht="63" x14ac:dyDescent="0.25">
      <c r="A140" s="35" t="s">
        <v>413</v>
      </c>
      <c r="B140" s="98">
        <v>41033600</v>
      </c>
      <c r="C140" s="72"/>
      <c r="D140" s="41">
        <v>2658700</v>
      </c>
      <c r="E140" s="41">
        <v>886234</v>
      </c>
      <c r="F140" s="41">
        <v>886234</v>
      </c>
      <c r="G140" s="43">
        <f>IF(E140=0,"",IF(F140/E140&gt;1.5, "зв.100",F140/E140*100))</f>
        <v>100</v>
      </c>
      <c r="H140" s="38">
        <f>F140-C140</f>
        <v>886234</v>
      </c>
      <c r="I140" s="38"/>
      <c r="J140" s="38"/>
      <c r="K140" s="38"/>
      <c r="L140" s="16" t="str">
        <f>IF(J140=0,"",IF(K140/J140&gt;1.5, "зв.100",K140/J140*100))</f>
        <v/>
      </c>
      <c r="M140" s="15">
        <f>K140-I140</f>
        <v>0</v>
      </c>
    </row>
    <row r="141" spans="1:13" s="25" customFormat="1" ht="63" x14ac:dyDescent="0.25">
      <c r="A141" s="35" t="s">
        <v>414</v>
      </c>
      <c r="B141" s="98">
        <v>41033800</v>
      </c>
      <c r="C141" s="72"/>
      <c r="D141" s="41">
        <v>599000</v>
      </c>
      <c r="E141" s="41">
        <v>359400</v>
      </c>
      <c r="F141" s="41">
        <v>359400</v>
      </c>
      <c r="G141" s="43">
        <f>IF(E141=0,"",IF(F141/E141&gt;1.5, "зв.100",F141/E141*100))</f>
        <v>100</v>
      </c>
      <c r="H141" s="38">
        <f>F141-C141</f>
        <v>359400</v>
      </c>
      <c r="I141" s="38"/>
      <c r="J141" s="38"/>
      <c r="K141" s="38"/>
      <c r="L141" s="16" t="str">
        <f>IF(J141=0,"",IF(K141/J141&gt;1.5, "зв.100",K141/J141*100))</f>
        <v/>
      </c>
      <c r="M141" s="15">
        <f>K141-I141</f>
        <v>0</v>
      </c>
    </row>
    <row r="142" spans="1:13" ht="31.5" x14ac:dyDescent="0.2">
      <c r="A142" s="24" t="s">
        <v>140</v>
      </c>
      <c r="B142" s="55">
        <v>41033900</v>
      </c>
      <c r="C142" s="38">
        <v>109064000</v>
      </c>
      <c r="D142" s="41">
        <v>240276400</v>
      </c>
      <c r="E142" s="41">
        <v>147991700</v>
      </c>
      <c r="F142" s="41">
        <v>147991700</v>
      </c>
      <c r="G142" s="43">
        <f t="shared" si="6"/>
        <v>100</v>
      </c>
      <c r="H142" s="38">
        <f t="shared" si="4"/>
        <v>38927700</v>
      </c>
      <c r="I142" s="38"/>
      <c r="J142" s="38"/>
      <c r="K142" s="38"/>
      <c r="L142" s="16" t="str">
        <f t="shared" si="5"/>
        <v/>
      </c>
      <c r="M142" s="15">
        <f t="shared" si="7"/>
        <v>0</v>
      </c>
    </row>
    <row r="143" spans="1:13" ht="31.5" x14ac:dyDescent="0.2">
      <c r="A143" s="24" t="s">
        <v>141</v>
      </c>
      <c r="B143" s="55">
        <v>41034200</v>
      </c>
      <c r="C143" s="38">
        <v>82499000</v>
      </c>
      <c r="D143" s="41">
        <v>225429695</v>
      </c>
      <c r="E143" s="41">
        <v>111627083</v>
      </c>
      <c r="F143" s="41">
        <v>110394845</v>
      </c>
      <c r="G143" s="43">
        <f t="shared" si="6"/>
        <v>98.89611197669656</v>
      </c>
      <c r="H143" s="38">
        <f t="shared" si="4"/>
        <v>27895845</v>
      </c>
      <c r="I143" s="38"/>
      <c r="J143" s="38"/>
      <c r="K143" s="38"/>
      <c r="L143" s="16" t="str">
        <f t="shared" si="5"/>
        <v/>
      </c>
      <c r="M143" s="15">
        <f t="shared" si="7"/>
        <v>0</v>
      </c>
    </row>
    <row r="144" spans="1:13" s="25" customFormat="1" ht="50.25" customHeight="1" x14ac:dyDescent="0.2">
      <c r="A144" s="35" t="s">
        <v>190</v>
      </c>
      <c r="B144" s="53">
        <v>41034500</v>
      </c>
      <c r="C144" s="47"/>
      <c r="D144" s="41">
        <v>8000000</v>
      </c>
      <c r="E144" s="41">
        <v>2681000</v>
      </c>
      <c r="F144" s="41">
        <v>2681000</v>
      </c>
      <c r="G144" s="43">
        <f>IF(E144=0,"",IF(F144/E144&gt;1.5, "зв.100",F144/E144*100))</f>
        <v>100</v>
      </c>
      <c r="H144" s="38">
        <f>F144-C144</f>
        <v>2681000</v>
      </c>
      <c r="I144" s="38"/>
      <c r="J144" s="38"/>
      <c r="K144" s="38"/>
      <c r="L144" s="16" t="str">
        <f>IF(J144=0,"",IF(K144/J144&gt;1.5, "зв.100",K144/J144*100))</f>
        <v/>
      </c>
      <c r="M144" s="15">
        <f>K144-I144</f>
        <v>0</v>
      </c>
    </row>
    <row r="145" spans="1:13" s="27" customFormat="1" ht="47.25" x14ac:dyDescent="0.25">
      <c r="A145" s="35" t="s">
        <v>415</v>
      </c>
      <c r="B145" s="98">
        <v>41035400</v>
      </c>
      <c r="C145" s="47"/>
      <c r="D145" s="41">
        <v>896000</v>
      </c>
      <c r="E145" s="41">
        <v>407110</v>
      </c>
      <c r="F145" s="41">
        <v>407110</v>
      </c>
      <c r="G145" s="43">
        <f>IF(E145=0,"",IF(F145/E145&gt;1.5, "зв.100",F145/E145*100))</f>
        <v>100</v>
      </c>
      <c r="H145" s="38">
        <f>F145-C145</f>
        <v>407110</v>
      </c>
      <c r="I145" s="38"/>
      <c r="J145" s="38"/>
      <c r="K145" s="38"/>
      <c r="L145" s="16" t="str">
        <f>IF(J145=0,"",IF(K145/J145&gt;1.5, "зв.100",K145/J145*100))</f>
        <v/>
      </c>
      <c r="M145" s="15">
        <f>K145-I145</f>
        <v>0</v>
      </c>
    </row>
    <row r="146" spans="1:13" ht="114" customHeight="1" x14ac:dyDescent="0.2">
      <c r="A146" s="12" t="s">
        <v>106</v>
      </c>
      <c r="B146" s="53">
        <v>41035800</v>
      </c>
      <c r="C146" s="38">
        <v>314290.25</v>
      </c>
      <c r="D146" s="41">
        <v>919800</v>
      </c>
      <c r="E146" s="41">
        <v>419500</v>
      </c>
      <c r="F146" s="41">
        <v>312265.59000000003</v>
      </c>
      <c r="G146" s="43">
        <f>IF(E146=0,"",IF(F146/E146&gt;1.5, "зв.100",F146/E146*100))</f>
        <v>74.437566150178796</v>
      </c>
      <c r="H146" s="38">
        <f>F146-C146</f>
        <v>-2024.6599999999744</v>
      </c>
      <c r="I146" s="38">
        <v>0</v>
      </c>
      <c r="J146" s="38">
        <v>0</v>
      </c>
      <c r="K146" s="38">
        <v>0</v>
      </c>
      <c r="L146" s="16" t="str">
        <f t="shared" si="5"/>
        <v/>
      </c>
      <c r="M146" s="15">
        <f t="shared" si="7"/>
        <v>0</v>
      </c>
    </row>
    <row r="147" spans="1:13" s="27" customFormat="1" ht="162" hidden="1" customHeight="1" x14ac:dyDescent="0.2">
      <c r="A147" s="12" t="s">
        <v>195</v>
      </c>
      <c r="B147" s="53">
        <v>41036600</v>
      </c>
      <c r="C147" s="47"/>
      <c r="D147" s="38"/>
      <c r="E147" s="70"/>
      <c r="F147" s="38"/>
      <c r="G147" s="43" t="str">
        <f>IF(E147=0,"",IF(F147/E147&gt;1.5, "зв.100",F147/E147*100))</f>
        <v/>
      </c>
      <c r="H147" s="38">
        <f>F147-C147</f>
        <v>0</v>
      </c>
      <c r="I147" s="48"/>
      <c r="J147" s="38"/>
      <c r="K147" s="38"/>
      <c r="L147" s="71" t="str">
        <f>IF(J147=0,"",IF(K147/J147&gt;1.5, "зв.100",K147/J147*100))</f>
        <v/>
      </c>
      <c r="M147" s="38">
        <f>K147-I147</f>
        <v>0</v>
      </c>
    </row>
    <row r="148" spans="1:13" s="26" customFormat="1" ht="31.5" x14ac:dyDescent="0.2">
      <c r="A148" s="11" t="s">
        <v>52</v>
      </c>
      <c r="B148" s="10">
        <v>90010200</v>
      </c>
      <c r="C148" s="15">
        <f>C132+C133</f>
        <v>805086662.68000007</v>
      </c>
      <c r="D148" s="15">
        <f>D132+D133</f>
        <v>2121147048</v>
      </c>
      <c r="E148" s="15">
        <f>E132+E133</f>
        <v>1153552346.72</v>
      </c>
      <c r="F148" s="15">
        <f>F132+F133</f>
        <v>1193328220.73</v>
      </c>
      <c r="G148" s="36">
        <f t="shared" si="6"/>
        <v>103.44812041890413</v>
      </c>
      <c r="H148" s="15">
        <f t="shared" si="4"/>
        <v>388241558.04999995</v>
      </c>
      <c r="I148" s="15">
        <f>I132+I133</f>
        <v>46702835.270000003</v>
      </c>
      <c r="J148" s="15">
        <f>J132+J133</f>
        <v>65565000</v>
      </c>
      <c r="K148" s="15">
        <f>K132+K133</f>
        <v>60520705.870000005</v>
      </c>
      <c r="L148" s="16">
        <f t="shared" si="5"/>
        <v>92.30642243575079</v>
      </c>
      <c r="M148" s="15">
        <f t="shared" si="7"/>
        <v>13817870.600000001</v>
      </c>
    </row>
    <row r="149" spans="1:13" s="25" customFormat="1" ht="15.75" hidden="1" x14ac:dyDescent="0.2">
      <c r="A149" s="12" t="s">
        <v>89</v>
      </c>
      <c r="B149" s="53">
        <v>41035000</v>
      </c>
      <c r="C149" s="38"/>
      <c r="D149" s="38"/>
      <c r="E149" s="38"/>
      <c r="F149" s="38"/>
      <c r="G149" s="43" t="str">
        <f t="shared" si="6"/>
        <v/>
      </c>
      <c r="H149" s="38">
        <f t="shared" si="4"/>
        <v>0</v>
      </c>
      <c r="I149" s="38">
        <v>0</v>
      </c>
      <c r="J149" s="38">
        <v>0</v>
      </c>
      <c r="K149" s="38">
        <v>0</v>
      </c>
      <c r="L149" s="16" t="str">
        <f t="shared" si="5"/>
        <v/>
      </c>
      <c r="M149" s="15">
        <f t="shared" si="7"/>
        <v>0</v>
      </c>
    </row>
    <row r="150" spans="1:13" s="25" customFormat="1" ht="63" hidden="1" x14ac:dyDescent="0.2">
      <c r="A150" s="12" t="s">
        <v>191</v>
      </c>
      <c r="B150" s="53">
        <v>41035200</v>
      </c>
      <c r="C150" s="38"/>
      <c r="D150" s="38"/>
      <c r="E150" s="70"/>
      <c r="F150" s="38"/>
      <c r="G150" s="43" t="str">
        <f>IF(E150=0,"",IF(F150/E150&gt;1.5, "зв.100",F150/E150*100))</f>
        <v/>
      </c>
      <c r="H150" s="38">
        <f>F150-C150</f>
        <v>0</v>
      </c>
      <c r="I150" s="38"/>
      <c r="J150" s="38"/>
      <c r="K150" s="38"/>
      <c r="L150" s="16" t="str">
        <f>IF(J150=0,"",IF(K150/J150&gt;1.5, "зв.100",K150/J150*100))</f>
        <v/>
      </c>
      <c r="M150" s="15">
        <f>K150-I150</f>
        <v>0</v>
      </c>
    </row>
    <row r="151" spans="1:13" s="51" customFormat="1" ht="18.75" x14ac:dyDescent="0.2">
      <c r="A151" s="31" t="s">
        <v>6</v>
      </c>
      <c r="B151" s="10">
        <v>90010300</v>
      </c>
      <c r="C151" s="17">
        <f>C148+C149</f>
        <v>805086662.68000007</v>
      </c>
      <c r="D151" s="17">
        <f>D148+D149+D150</f>
        <v>2121147048</v>
      </c>
      <c r="E151" s="17">
        <f>E148+E149+E150</f>
        <v>1153552346.72</v>
      </c>
      <c r="F151" s="17">
        <f>F148+F149+F150</f>
        <v>1193328220.73</v>
      </c>
      <c r="G151" s="50">
        <f t="shared" si="6"/>
        <v>103.44812041890413</v>
      </c>
      <c r="H151" s="50">
        <f t="shared" si="4"/>
        <v>388241558.04999995</v>
      </c>
      <c r="I151" s="50">
        <f>I148+I149</f>
        <v>46702835.270000003</v>
      </c>
      <c r="J151" s="50">
        <f>J148+J149</f>
        <v>65565000</v>
      </c>
      <c r="K151" s="50">
        <f>K148+K149</f>
        <v>60520705.870000005</v>
      </c>
      <c r="L151" s="50">
        <f t="shared" si="5"/>
        <v>92.30642243575079</v>
      </c>
      <c r="M151" s="50">
        <f t="shared" si="7"/>
        <v>13817870.600000001</v>
      </c>
    </row>
    <row r="152" spans="1:13" s="8" customFormat="1" ht="15.75" x14ac:dyDescent="0.25">
      <c r="A152" s="11" t="s">
        <v>53</v>
      </c>
      <c r="B152" s="75" t="s">
        <v>200</v>
      </c>
      <c r="C152" s="15">
        <f>C153</f>
        <v>23523106.59</v>
      </c>
      <c r="D152" s="15">
        <f>D153</f>
        <v>71112800</v>
      </c>
      <c r="E152" s="15">
        <f>E153</f>
        <v>45248900</v>
      </c>
      <c r="F152" s="15">
        <f>F153</f>
        <v>42423221.679999977</v>
      </c>
      <c r="G152" s="36">
        <f t="shared" si="6"/>
        <v>93.755255221673849</v>
      </c>
      <c r="H152" s="15">
        <f t="shared" ref="H152:H230" si="10">F152-C152</f>
        <v>18900115.089999977</v>
      </c>
      <c r="I152" s="15">
        <f>I153</f>
        <v>1194600.3999999999</v>
      </c>
      <c r="J152" s="15">
        <f>J153</f>
        <v>1696400</v>
      </c>
      <c r="K152" s="15">
        <f>K153</f>
        <v>0</v>
      </c>
      <c r="L152" s="16">
        <f t="shared" ref="L152:L230" si="11">IF(J152=0,"",IF(K152/J152&gt;1.5, "зв.100",K152/J152*100))</f>
        <v>0</v>
      </c>
      <c r="M152" s="15">
        <f t="shared" si="7"/>
        <v>-1194600.3999999999</v>
      </c>
    </row>
    <row r="153" spans="1:13" ht="31.5" x14ac:dyDescent="0.25">
      <c r="A153" s="12" t="s">
        <v>199</v>
      </c>
      <c r="B153" s="74" t="s">
        <v>201</v>
      </c>
      <c r="C153" s="38">
        <v>23523106.59</v>
      </c>
      <c r="D153" s="73">
        <v>71112800</v>
      </c>
      <c r="E153" s="73">
        <v>45248900</v>
      </c>
      <c r="F153" s="73">
        <v>42423221.679999977</v>
      </c>
      <c r="G153" s="43">
        <f t="shared" ref="G153:G231" si="12">IF(E153=0,"",IF(F153/E153&gt;1.5, "зв.100",F153/E153*100))</f>
        <v>93.755255221673849</v>
      </c>
      <c r="H153" s="38">
        <f t="shared" si="10"/>
        <v>18900115.089999977</v>
      </c>
      <c r="I153" s="38">
        <v>1194600.3999999999</v>
      </c>
      <c r="J153" s="73">
        <v>1696400</v>
      </c>
      <c r="K153" s="73">
        <v>0</v>
      </c>
      <c r="L153" s="71">
        <f t="shared" si="11"/>
        <v>0</v>
      </c>
      <c r="M153" s="38">
        <f t="shared" ref="M153:M231" si="13">K153-I153</f>
        <v>-1194600.3999999999</v>
      </c>
    </row>
    <row r="154" spans="1:13" s="8" customFormat="1" ht="15.75" x14ac:dyDescent="0.25">
      <c r="A154" s="11" t="s">
        <v>54</v>
      </c>
      <c r="B154" s="75" t="s">
        <v>202</v>
      </c>
      <c r="C154" s="15">
        <f>SUM(C155:C165)</f>
        <v>243150665.66</v>
      </c>
      <c r="D154" s="15">
        <f>SUM(D155:D165)</f>
        <v>709911471</v>
      </c>
      <c r="E154" s="15">
        <f>SUM(E155:E165)</f>
        <v>398516540</v>
      </c>
      <c r="F154" s="15">
        <f>SUM(F155:F165)</f>
        <v>361548403.8900001</v>
      </c>
      <c r="G154" s="36">
        <f t="shared" si="12"/>
        <v>90.723562914101407</v>
      </c>
      <c r="H154" s="15">
        <f t="shared" si="10"/>
        <v>118397738.23000011</v>
      </c>
      <c r="I154" s="15">
        <f>SUM(I155:I165)</f>
        <v>15529875.529999999</v>
      </c>
      <c r="J154" s="15">
        <f>SUM(J155:J165)</f>
        <v>129882250</v>
      </c>
      <c r="K154" s="15">
        <f>SUM(K155:K165)</f>
        <v>13445855.169999998</v>
      </c>
      <c r="L154" s="16">
        <f t="shared" si="11"/>
        <v>10.352342348550319</v>
      </c>
      <c r="M154" s="15">
        <f t="shared" si="13"/>
        <v>-2084020.3600000013</v>
      </c>
    </row>
    <row r="155" spans="1:13" ht="15.75" x14ac:dyDescent="0.25">
      <c r="A155" s="12" t="s">
        <v>203</v>
      </c>
      <c r="B155" s="74" t="s">
        <v>204</v>
      </c>
      <c r="C155" s="38">
        <v>68898082.569999993</v>
      </c>
      <c r="D155" s="73">
        <v>216598652</v>
      </c>
      <c r="E155" s="73">
        <v>114883700</v>
      </c>
      <c r="F155" s="73">
        <v>104896137.54000002</v>
      </c>
      <c r="G155" s="36">
        <f t="shared" si="12"/>
        <v>91.306371173630396</v>
      </c>
      <c r="H155" s="15">
        <f t="shared" si="10"/>
        <v>35998054.970000029</v>
      </c>
      <c r="I155" s="38">
        <v>9546354.2899999991</v>
      </c>
      <c r="J155" s="73">
        <v>79241290</v>
      </c>
      <c r="K155" s="73">
        <v>5156589.45</v>
      </c>
      <c r="L155" s="16">
        <f t="shared" si="11"/>
        <v>6.5074526802882682</v>
      </c>
      <c r="M155" s="15">
        <f t="shared" si="13"/>
        <v>-4389764.8399999989</v>
      </c>
    </row>
    <row r="156" spans="1:13" ht="78.75" x14ac:dyDescent="0.25">
      <c r="A156" s="12" t="s">
        <v>205</v>
      </c>
      <c r="B156" s="74" t="s">
        <v>206</v>
      </c>
      <c r="C156" s="38">
        <v>121758057.73</v>
      </c>
      <c r="D156" s="73">
        <v>323357419</v>
      </c>
      <c r="E156" s="73">
        <v>200286240</v>
      </c>
      <c r="F156" s="73">
        <v>183659105.77000001</v>
      </c>
      <c r="G156" s="43">
        <f t="shared" si="12"/>
        <v>91.698314257634479</v>
      </c>
      <c r="H156" s="38">
        <f t="shared" si="10"/>
        <v>61901048.040000007</v>
      </c>
      <c r="I156" s="38">
        <v>3026112.16</v>
      </c>
      <c r="J156" s="73">
        <v>43865360</v>
      </c>
      <c r="K156" s="73">
        <v>4125067.55</v>
      </c>
      <c r="L156" s="71">
        <f t="shared" si="11"/>
        <v>9.4039295471415247</v>
      </c>
      <c r="M156" s="38">
        <f t="shared" si="13"/>
        <v>1098955.3899999997</v>
      </c>
    </row>
    <row r="157" spans="1:13" s="25" customFormat="1" ht="78.75" x14ac:dyDescent="0.25">
      <c r="A157" s="12" t="s">
        <v>207</v>
      </c>
      <c r="B157" s="74" t="s">
        <v>208</v>
      </c>
      <c r="C157" s="38">
        <v>314290.25</v>
      </c>
      <c r="D157" s="73">
        <v>919800</v>
      </c>
      <c r="E157" s="73">
        <v>419500</v>
      </c>
      <c r="F157" s="73">
        <v>312265.59000000003</v>
      </c>
      <c r="G157" s="43">
        <f t="shared" si="12"/>
        <v>74.437566150178796</v>
      </c>
      <c r="H157" s="38">
        <f t="shared" si="10"/>
        <v>-2024.6599999999744</v>
      </c>
      <c r="I157" s="72">
        <v>0</v>
      </c>
      <c r="J157" s="38">
        <v>0</v>
      </c>
      <c r="K157" s="38">
        <v>0</v>
      </c>
      <c r="L157" s="71" t="str">
        <f t="shared" si="11"/>
        <v/>
      </c>
      <c r="M157" s="38">
        <f t="shared" si="13"/>
        <v>0</v>
      </c>
    </row>
    <row r="158" spans="1:13" ht="109.5" customHeight="1" x14ac:dyDescent="0.25">
      <c r="A158" s="12" t="s">
        <v>209</v>
      </c>
      <c r="B158" s="74" t="s">
        <v>210</v>
      </c>
      <c r="C158" s="38">
        <v>3410096.73</v>
      </c>
      <c r="D158" s="73">
        <v>9301900</v>
      </c>
      <c r="E158" s="73">
        <v>5813700</v>
      </c>
      <c r="F158" s="73">
        <v>4360611.78</v>
      </c>
      <c r="G158" s="43">
        <f t="shared" si="12"/>
        <v>75.005792868569074</v>
      </c>
      <c r="H158" s="38">
        <f t="shared" si="10"/>
        <v>950515.05000000028</v>
      </c>
      <c r="I158" s="38">
        <v>8766.57</v>
      </c>
      <c r="J158" s="73">
        <v>17000</v>
      </c>
      <c r="K158" s="73">
        <v>45876.79</v>
      </c>
      <c r="L158" s="71" t="str">
        <f t="shared" si="11"/>
        <v>зв.100</v>
      </c>
      <c r="M158" s="38">
        <f t="shared" si="13"/>
        <v>37110.22</v>
      </c>
    </row>
    <row r="159" spans="1:13" ht="47.25" x14ac:dyDescent="0.25">
      <c r="A159" s="12" t="s">
        <v>211</v>
      </c>
      <c r="B159" s="74" t="s">
        <v>212</v>
      </c>
      <c r="C159" s="38">
        <v>4968555.87</v>
      </c>
      <c r="D159" s="73">
        <v>16025300</v>
      </c>
      <c r="E159" s="73">
        <v>8097100</v>
      </c>
      <c r="F159" s="73">
        <v>7614800.3000000007</v>
      </c>
      <c r="G159" s="43">
        <f t="shared" si="12"/>
        <v>94.043550159933815</v>
      </c>
      <c r="H159" s="38">
        <f t="shared" si="10"/>
        <v>2646244.4300000006</v>
      </c>
      <c r="I159" s="38">
        <v>120940.81</v>
      </c>
      <c r="J159" s="73">
        <v>0</v>
      </c>
      <c r="K159" s="73">
        <v>6570.27</v>
      </c>
      <c r="L159" s="71" t="str">
        <f t="shared" si="11"/>
        <v/>
      </c>
      <c r="M159" s="38">
        <f t="shared" si="13"/>
        <v>-114370.54</v>
      </c>
    </row>
    <row r="160" spans="1:13" s="25" customFormat="1" ht="47.25" x14ac:dyDescent="0.25">
      <c r="A160" s="12" t="s">
        <v>213</v>
      </c>
      <c r="B160" s="74" t="s">
        <v>214</v>
      </c>
      <c r="C160" s="38">
        <v>40169733.109999999</v>
      </c>
      <c r="D160" s="73">
        <v>133447400</v>
      </c>
      <c r="E160" s="73">
        <v>63371320</v>
      </c>
      <c r="F160" s="73">
        <v>55848768.039999999</v>
      </c>
      <c r="G160" s="43">
        <f t="shared" si="12"/>
        <v>88.129406236133306</v>
      </c>
      <c r="H160" s="38">
        <f t="shared" si="10"/>
        <v>15679034.93</v>
      </c>
      <c r="I160" s="38">
        <v>2827227.76</v>
      </c>
      <c r="J160" s="73">
        <v>6758600</v>
      </c>
      <c r="K160" s="73">
        <v>4111751.11</v>
      </c>
      <c r="L160" s="71">
        <f t="shared" si="11"/>
        <v>60.837320007102058</v>
      </c>
      <c r="M160" s="38">
        <f t="shared" si="13"/>
        <v>1284523.3500000001</v>
      </c>
    </row>
    <row r="161" spans="1:13" ht="47.25" x14ac:dyDescent="0.25">
      <c r="A161" s="12" t="s">
        <v>215</v>
      </c>
      <c r="B161" s="74" t="s">
        <v>216</v>
      </c>
      <c r="C161" s="38">
        <v>952530.13</v>
      </c>
      <c r="D161" s="73">
        <v>2805000</v>
      </c>
      <c r="E161" s="73">
        <v>1535549</v>
      </c>
      <c r="F161" s="73">
        <v>951936.22</v>
      </c>
      <c r="G161" s="43">
        <f>IF(E161=0,"",IF(F161/E161&gt;1.5, "зв.100",F161/E161*100))</f>
        <v>61.993216758305977</v>
      </c>
      <c r="H161" s="38">
        <f>F161-C161</f>
        <v>-593.9100000000326</v>
      </c>
      <c r="I161" s="72">
        <v>0</v>
      </c>
      <c r="J161" s="38"/>
      <c r="K161" s="38"/>
      <c r="L161" s="71" t="str">
        <f t="shared" si="11"/>
        <v/>
      </c>
      <c r="M161" s="38">
        <f t="shared" si="13"/>
        <v>0</v>
      </c>
    </row>
    <row r="162" spans="1:13" ht="31.5" x14ac:dyDescent="0.25">
      <c r="A162" s="12" t="s">
        <v>217</v>
      </c>
      <c r="B162" s="74" t="s">
        <v>218</v>
      </c>
      <c r="C162" s="38">
        <v>1779244.61</v>
      </c>
      <c r="D162" s="73">
        <v>4922000</v>
      </c>
      <c r="E162" s="73">
        <v>2534600</v>
      </c>
      <c r="F162" s="73">
        <v>2437804.98</v>
      </c>
      <c r="G162" s="43">
        <f t="shared" si="12"/>
        <v>96.181053420658088</v>
      </c>
      <c r="H162" s="38">
        <f t="shared" si="10"/>
        <v>658560.36999999988</v>
      </c>
      <c r="I162" s="72">
        <v>0</v>
      </c>
      <c r="J162" s="38"/>
      <c r="K162" s="38"/>
      <c r="L162" s="71" t="str">
        <f t="shared" si="11"/>
        <v/>
      </c>
      <c r="M162" s="38">
        <f t="shared" si="13"/>
        <v>0</v>
      </c>
    </row>
    <row r="163" spans="1:13" ht="31.5" x14ac:dyDescent="0.25">
      <c r="A163" s="12" t="s">
        <v>219</v>
      </c>
      <c r="B163" s="74" t="s">
        <v>220</v>
      </c>
      <c r="C163" s="38">
        <v>244804.15</v>
      </c>
      <c r="D163" s="73">
        <v>798100</v>
      </c>
      <c r="E163" s="73">
        <v>404200</v>
      </c>
      <c r="F163" s="73">
        <v>372863.57</v>
      </c>
      <c r="G163" s="43">
        <f t="shared" si="12"/>
        <v>92.247295893122214</v>
      </c>
      <c r="H163" s="38">
        <f t="shared" si="10"/>
        <v>128059.42000000001</v>
      </c>
      <c r="I163" s="72">
        <v>0</v>
      </c>
      <c r="J163" s="38"/>
      <c r="K163" s="38"/>
      <c r="L163" s="71" t="str">
        <f t="shared" si="11"/>
        <v/>
      </c>
      <c r="M163" s="38">
        <f t="shared" si="13"/>
        <v>0</v>
      </c>
    </row>
    <row r="164" spans="1:13" ht="15.75" x14ac:dyDescent="0.25">
      <c r="A164" s="12" t="s">
        <v>221</v>
      </c>
      <c r="B164" s="74" t="s">
        <v>222</v>
      </c>
      <c r="C164" s="38">
        <v>635360.51</v>
      </c>
      <c r="D164" s="73">
        <v>1687000</v>
      </c>
      <c r="E164" s="73">
        <v>1143451</v>
      </c>
      <c r="F164" s="73">
        <v>1077820.1000000001</v>
      </c>
      <c r="G164" s="43">
        <f t="shared" si="12"/>
        <v>94.260278752653164</v>
      </c>
      <c r="H164" s="38">
        <f t="shared" si="10"/>
        <v>442459.59000000008</v>
      </c>
      <c r="I164" s="38">
        <v>473.94</v>
      </c>
      <c r="J164" s="38"/>
      <c r="K164" s="38"/>
      <c r="L164" s="71" t="str">
        <f t="shared" si="11"/>
        <v/>
      </c>
      <c r="M164" s="38">
        <f t="shared" si="13"/>
        <v>-473.94</v>
      </c>
    </row>
    <row r="165" spans="1:13" ht="47.25" x14ac:dyDescent="0.25">
      <c r="A165" s="12" t="s">
        <v>223</v>
      </c>
      <c r="B165" s="74" t="s">
        <v>224</v>
      </c>
      <c r="C165" s="38">
        <v>19910</v>
      </c>
      <c r="D165" s="73">
        <v>48900</v>
      </c>
      <c r="E165" s="73">
        <v>27180</v>
      </c>
      <c r="F165" s="73">
        <v>16290</v>
      </c>
      <c r="G165" s="43">
        <f t="shared" si="12"/>
        <v>59.933774834437081</v>
      </c>
      <c r="H165" s="38">
        <f t="shared" si="10"/>
        <v>-3620</v>
      </c>
      <c r="I165" s="72">
        <v>0</v>
      </c>
      <c r="J165" s="38"/>
      <c r="K165" s="38"/>
      <c r="L165" s="71" t="str">
        <f t="shared" si="11"/>
        <v/>
      </c>
      <c r="M165" s="38">
        <f t="shared" si="13"/>
        <v>0</v>
      </c>
    </row>
    <row r="166" spans="1:13" s="8" customFormat="1" ht="15.75" x14ac:dyDescent="0.25">
      <c r="A166" s="11" t="s">
        <v>225</v>
      </c>
      <c r="B166" s="75" t="s">
        <v>226</v>
      </c>
      <c r="C166" s="15">
        <f>SUM(C167:C174)</f>
        <v>85968918.200000003</v>
      </c>
      <c r="D166" s="15">
        <f>SUM(D167:D174)</f>
        <v>276335045</v>
      </c>
      <c r="E166" s="15">
        <f>SUM(E167:E174)</f>
        <v>134128837</v>
      </c>
      <c r="F166" s="15">
        <f>SUM(F167:F174)</f>
        <v>125359411.50999998</v>
      </c>
      <c r="G166" s="36">
        <f t="shared" si="12"/>
        <v>93.461938770109498</v>
      </c>
      <c r="H166" s="15">
        <f t="shared" si="10"/>
        <v>39390493.309999973</v>
      </c>
      <c r="I166" s="15">
        <f>SUM(I167:I174)</f>
        <v>10670061.6</v>
      </c>
      <c r="J166" s="15">
        <f>SUM(J167:J174)</f>
        <v>35779259</v>
      </c>
      <c r="K166" s="15">
        <f>SUM(K167:K174)</f>
        <v>10595775.719999999</v>
      </c>
      <c r="L166" s="16">
        <f t="shared" si="11"/>
        <v>29.614296148503239</v>
      </c>
      <c r="M166" s="15">
        <f t="shared" si="13"/>
        <v>-74285.88000000082</v>
      </c>
    </row>
    <row r="167" spans="1:13" ht="31.5" x14ac:dyDescent="0.25">
      <c r="A167" s="12" t="s">
        <v>227</v>
      </c>
      <c r="B167" s="74" t="s">
        <v>228</v>
      </c>
      <c r="C167" s="38">
        <v>25321190.059999999</v>
      </c>
      <c r="D167" s="73">
        <v>82248050</v>
      </c>
      <c r="E167" s="73">
        <v>39346423</v>
      </c>
      <c r="F167" s="73">
        <v>36696553.799999997</v>
      </c>
      <c r="G167" s="43">
        <f t="shared" si="12"/>
        <v>93.265285639815332</v>
      </c>
      <c r="H167" s="38">
        <f t="shared" si="10"/>
        <v>11375363.739999998</v>
      </c>
      <c r="I167" s="38">
        <v>5201390.21</v>
      </c>
      <c r="J167" s="73">
        <v>18201770</v>
      </c>
      <c r="K167" s="73">
        <v>4162015.76</v>
      </c>
      <c r="L167" s="71">
        <f t="shared" si="11"/>
        <v>22.865994680737092</v>
      </c>
      <c r="M167" s="38">
        <f t="shared" si="13"/>
        <v>-1039374.4500000002</v>
      </c>
    </row>
    <row r="168" spans="1:13" ht="31.5" x14ac:dyDescent="0.25">
      <c r="A168" s="12" t="s">
        <v>229</v>
      </c>
      <c r="B168" s="74" t="s">
        <v>230</v>
      </c>
      <c r="C168" s="38">
        <v>20302977.82</v>
      </c>
      <c r="D168" s="73">
        <v>60051200</v>
      </c>
      <c r="E168" s="73">
        <v>29617530</v>
      </c>
      <c r="F168" s="73">
        <v>28673695.469999999</v>
      </c>
      <c r="G168" s="43">
        <f t="shared" si="12"/>
        <v>96.813257114958603</v>
      </c>
      <c r="H168" s="38">
        <f t="shared" si="10"/>
        <v>8370717.6499999985</v>
      </c>
      <c r="I168" s="38">
        <v>2899855.74</v>
      </c>
      <c r="J168" s="73">
        <v>2752440</v>
      </c>
      <c r="K168" s="73">
        <v>3559447.88</v>
      </c>
      <c r="L168" s="71">
        <f t="shared" si="11"/>
        <v>129.319726497217</v>
      </c>
      <c r="M168" s="38">
        <f t="shared" si="13"/>
        <v>659592.13999999966</v>
      </c>
    </row>
    <row r="169" spans="1:13" ht="19.5" customHeight="1" x14ac:dyDescent="0.25">
      <c r="A169" s="12" t="s">
        <v>231</v>
      </c>
      <c r="B169" s="74" t="s">
        <v>232</v>
      </c>
      <c r="C169" s="38">
        <v>31153818.899999999</v>
      </c>
      <c r="D169" s="73">
        <v>97412450</v>
      </c>
      <c r="E169" s="73">
        <v>48306375</v>
      </c>
      <c r="F169" s="73">
        <v>45526481.799999997</v>
      </c>
      <c r="G169" s="43">
        <f t="shared" si="12"/>
        <v>94.245287086849288</v>
      </c>
      <c r="H169" s="38">
        <f t="shared" si="10"/>
        <v>14372662.899999999</v>
      </c>
      <c r="I169" s="38">
        <v>621472.38</v>
      </c>
      <c r="J169" s="73">
        <v>10767049</v>
      </c>
      <c r="K169" s="73">
        <v>681958.74</v>
      </c>
      <c r="L169" s="71">
        <f t="shared" si="11"/>
        <v>6.3337571882509307</v>
      </c>
      <c r="M169" s="38">
        <f t="shared" si="13"/>
        <v>60486.359999999986</v>
      </c>
    </row>
    <row r="170" spans="1:13" ht="18" customHeight="1" x14ac:dyDescent="0.25">
      <c r="A170" s="12" t="s">
        <v>233</v>
      </c>
      <c r="B170" s="74" t="s">
        <v>234</v>
      </c>
      <c r="C170" s="38">
        <v>3991664.73</v>
      </c>
      <c r="D170" s="73">
        <v>12270500</v>
      </c>
      <c r="E170" s="73">
        <v>5989500</v>
      </c>
      <c r="F170" s="73">
        <v>5757582.75</v>
      </c>
      <c r="G170" s="43">
        <f t="shared" si="12"/>
        <v>96.127936388680197</v>
      </c>
      <c r="H170" s="38">
        <f t="shared" si="10"/>
        <v>1765918.02</v>
      </c>
      <c r="I170" s="38">
        <v>1914033.17</v>
      </c>
      <c r="J170" s="73">
        <v>4058000</v>
      </c>
      <c r="K170" s="73">
        <v>2149081.9300000002</v>
      </c>
      <c r="L170" s="71">
        <f t="shared" si="11"/>
        <v>52.959140709709217</v>
      </c>
      <c r="M170" s="38">
        <f t="shared" si="13"/>
        <v>235048.76000000024</v>
      </c>
    </row>
    <row r="171" spans="1:13" ht="15.75" x14ac:dyDescent="0.25">
      <c r="A171" s="12" t="s">
        <v>235</v>
      </c>
      <c r="B171" s="74" t="s">
        <v>236</v>
      </c>
      <c r="C171" s="38">
        <v>4077005.79</v>
      </c>
      <c r="D171" s="73">
        <v>13444200</v>
      </c>
      <c r="E171" s="73">
        <v>6656300</v>
      </c>
      <c r="F171" s="73">
        <v>5999767.5999999996</v>
      </c>
      <c r="G171" s="43">
        <f t="shared" si="12"/>
        <v>90.136676532007272</v>
      </c>
      <c r="H171" s="38">
        <f t="shared" si="10"/>
        <v>1922761.8099999996</v>
      </c>
      <c r="I171" s="38">
        <v>33310.1</v>
      </c>
      <c r="J171" s="73">
        <v>0</v>
      </c>
      <c r="K171" s="73">
        <v>11163.96</v>
      </c>
      <c r="L171" s="71" t="str">
        <f t="shared" si="11"/>
        <v/>
      </c>
      <c r="M171" s="38">
        <f t="shared" si="13"/>
        <v>-22146.14</v>
      </c>
    </row>
    <row r="172" spans="1:13" ht="63" x14ac:dyDescent="0.25">
      <c r="A172" s="12" t="s">
        <v>90</v>
      </c>
      <c r="B172" s="74" t="s">
        <v>237</v>
      </c>
      <c r="C172" s="38">
        <v>150069.82</v>
      </c>
      <c r="D172" s="73">
        <v>579100</v>
      </c>
      <c r="E172" s="73">
        <v>289400</v>
      </c>
      <c r="F172" s="73">
        <v>235624.07</v>
      </c>
      <c r="G172" s="43">
        <f t="shared" si="12"/>
        <v>81.41813061506565</v>
      </c>
      <c r="H172" s="38">
        <f t="shared" si="10"/>
        <v>85554.25</v>
      </c>
      <c r="I172" s="72">
        <v>0</v>
      </c>
      <c r="J172" s="38"/>
      <c r="K172" s="38"/>
      <c r="L172" s="71" t="str">
        <f>IF(J172=0,"",IF(K172/J172&gt;1.5, "зв.100",K172/J172*100))</f>
        <v/>
      </c>
      <c r="M172" s="38">
        <f>K172-I172</f>
        <v>0</v>
      </c>
    </row>
    <row r="173" spans="1:13" ht="47.25" x14ac:dyDescent="0.25">
      <c r="A173" s="12" t="s">
        <v>238</v>
      </c>
      <c r="B173" s="74" t="s">
        <v>239</v>
      </c>
      <c r="C173" s="72"/>
      <c r="D173" s="73">
        <v>4994345</v>
      </c>
      <c r="E173" s="73">
        <v>1691145</v>
      </c>
      <c r="F173" s="73">
        <v>537445.68999999994</v>
      </c>
      <c r="G173" s="43">
        <f t="shared" si="12"/>
        <v>31.779988705876782</v>
      </c>
      <c r="H173" s="38">
        <f t="shared" si="10"/>
        <v>537445.68999999994</v>
      </c>
      <c r="I173" s="72">
        <v>0</v>
      </c>
      <c r="J173" s="38">
        <v>0</v>
      </c>
      <c r="K173" s="38">
        <v>0</v>
      </c>
      <c r="L173" s="71" t="str">
        <f t="shared" si="11"/>
        <v/>
      </c>
      <c r="M173" s="38">
        <f t="shared" si="13"/>
        <v>0</v>
      </c>
    </row>
    <row r="174" spans="1:13" ht="15.75" x14ac:dyDescent="0.25">
      <c r="A174" s="12" t="s">
        <v>240</v>
      </c>
      <c r="B174" s="74" t="s">
        <v>241</v>
      </c>
      <c r="C174" s="38">
        <v>972191.08</v>
      </c>
      <c r="D174" s="73">
        <v>5335200</v>
      </c>
      <c r="E174" s="73">
        <v>2232164</v>
      </c>
      <c r="F174" s="73">
        <v>1932260.33</v>
      </c>
      <c r="G174" s="43"/>
      <c r="H174" s="38"/>
      <c r="I174" s="72"/>
      <c r="J174" s="73">
        <v>0</v>
      </c>
      <c r="K174" s="73">
        <v>32107.45</v>
      </c>
      <c r="L174" s="71" t="str">
        <f t="shared" si="11"/>
        <v/>
      </c>
      <c r="M174" s="38"/>
    </row>
    <row r="175" spans="1:13" s="8" customFormat="1" ht="31.5" x14ac:dyDescent="0.2">
      <c r="A175" s="11" t="s">
        <v>162</v>
      </c>
      <c r="B175" s="57">
        <v>3000</v>
      </c>
      <c r="C175" s="15">
        <f>SUM(C176:C211)</f>
        <v>203308958.28999996</v>
      </c>
      <c r="D175" s="15">
        <f>SUM(D176:D211)</f>
        <v>656090000</v>
      </c>
      <c r="E175" s="15">
        <f>SUM(E176:E211)</f>
        <v>418574009.71999991</v>
      </c>
      <c r="F175" s="15">
        <f>SUM(F176:F211)</f>
        <v>414781446.94</v>
      </c>
      <c r="G175" s="36">
        <f t="shared" si="12"/>
        <v>99.093932568212523</v>
      </c>
      <c r="H175" s="15">
        <f t="shared" si="10"/>
        <v>211472488.65000004</v>
      </c>
      <c r="I175" s="15">
        <f>SUM(I199:I211)</f>
        <v>77794.429999999993</v>
      </c>
      <c r="J175" s="15">
        <f>SUM(J176:J211)</f>
        <v>41216075</v>
      </c>
      <c r="K175" s="15">
        <f>SUM(K176:K211)</f>
        <v>162448.16</v>
      </c>
      <c r="L175" s="16">
        <f t="shared" si="11"/>
        <v>0.39413786975106191</v>
      </c>
      <c r="M175" s="15">
        <f t="shared" si="13"/>
        <v>84653.73000000001</v>
      </c>
    </row>
    <row r="176" spans="1:13" s="26" customFormat="1" ht="31.5" x14ac:dyDescent="0.2">
      <c r="A176" s="105" t="s">
        <v>242</v>
      </c>
      <c r="B176" s="104" t="s">
        <v>272</v>
      </c>
      <c r="C176" s="38">
        <v>10516020.25</v>
      </c>
      <c r="D176" s="73">
        <v>31800000</v>
      </c>
      <c r="E176" s="73">
        <v>15743302.140000001</v>
      </c>
      <c r="F176" s="73">
        <v>15743302.140000001</v>
      </c>
      <c r="G176" s="43">
        <f t="shared" si="12"/>
        <v>100</v>
      </c>
      <c r="H176" s="38">
        <f t="shared" si="10"/>
        <v>5227281.8900000006</v>
      </c>
      <c r="I176" s="40"/>
      <c r="J176" s="15"/>
      <c r="K176" s="15"/>
      <c r="L176" s="71" t="str">
        <f t="shared" si="11"/>
        <v/>
      </c>
      <c r="M176" s="38">
        <f t="shared" si="13"/>
        <v>0</v>
      </c>
    </row>
    <row r="177" spans="1:13" s="26" customFormat="1" ht="35.25" customHeight="1" x14ac:dyDescent="0.2">
      <c r="A177" s="105" t="s">
        <v>243</v>
      </c>
      <c r="B177" s="104" t="s">
        <v>273</v>
      </c>
      <c r="C177" s="38">
        <v>2362914.88</v>
      </c>
      <c r="D177" s="73">
        <v>6500000</v>
      </c>
      <c r="E177" s="73">
        <v>3246896.87</v>
      </c>
      <c r="F177" s="73">
        <v>3246896.87</v>
      </c>
      <c r="G177" s="43">
        <f t="shared" si="12"/>
        <v>100</v>
      </c>
      <c r="H177" s="38">
        <f t="shared" si="10"/>
        <v>883981.99000000022</v>
      </c>
      <c r="I177" s="40"/>
      <c r="J177" s="15"/>
      <c r="K177" s="15"/>
      <c r="L177" s="71" t="str">
        <f t="shared" si="11"/>
        <v/>
      </c>
      <c r="M177" s="38">
        <f t="shared" si="13"/>
        <v>0</v>
      </c>
    </row>
    <row r="178" spans="1:13" s="26" customFormat="1" ht="47.25" x14ac:dyDescent="0.2">
      <c r="A178" s="105" t="s">
        <v>244</v>
      </c>
      <c r="B178" s="104" t="s">
        <v>274</v>
      </c>
      <c r="C178" s="38">
        <v>744531.04</v>
      </c>
      <c r="D178" s="73">
        <v>2200000</v>
      </c>
      <c r="E178" s="73">
        <v>977989.46</v>
      </c>
      <c r="F178" s="73">
        <v>977989.46</v>
      </c>
      <c r="G178" s="43">
        <f t="shared" si="12"/>
        <v>100</v>
      </c>
      <c r="H178" s="38">
        <f t="shared" si="10"/>
        <v>233458.41999999993</v>
      </c>
      <c r="I178" s="40"/>
      <c r="J178" s="15"/>
      <c r="K178" s="15"/>
      <c r="L178" s="71" t="str">
        <f t="shared" si="11"/>
        <v/>
      </c>
      <c r="M178" s="38">
        <f t="shared" si="13"/>
        <v>0</v>
      </c>
    </row>
    <row r="179" spans="1:13" s="26" customFormat="1" ht="31.5" x14ac:dyDescent="0.2">
      <c r="A179" s="105" t="s">
        <v>245</v>
      </c>
      <c r="B179" s="104" t="s">
        <v>275</v>
      </c>
      <c r="C179" s="38">
        <v>1248091.6100000001</v>
      </c>
      <c r="D179" s="73">
        <v>4100000</v>
      </c>
      <c r="E179" s="73">
        <v>2049186.67</v>
      </c>
      <c r="F179" s="73">
        <v>2049186.67</v>
      </c>
      <c r="G179" s="43">
        <f t="shared" si="12"/>
        <v>100</v>
      </c>
      <c r="H179" s="38">
        <f t="shared" si="10"/>
        <v>801095.05999999982</v>
      </c>
      <c r="I179" s="40"/>
      <c r="J179" s="15"/>
      <c r="K179" s="15"/>
      <c r="L179" s="71" t="str">
        <f t="shared" si="11"/>
        <v/>
      </c>
      <c r="M179" s="38">
        <f t="shared" si="13"/>
        <v>0</v>
      </c>
    </row>
    <row r="180" spans="1:13" s="26" customFormat="1" ht="47.25" x14ac:dyDescent="0.2">
      <c r="A180" s="109" t="s">
        <v>246</v>
      </c>
      <c r="B180" s="97">
        <v>3016</v>
      </c>
      <c r="C180" s="38">
        <v>67101228.719999999</v>
      </c>
      <c r="D180" s="73">
        <v>274531400</v>
      </c>
      <c r="E180" s="73">
        <v>230411086.52000001</v>
      </c>
      <c r="F180" s="73">
        <v>230411086.52000001</v>
      </c>
      <c r="G180" s="43">
        <f t="shared" si="12"/>
        <v>100</v>
      </c>
      <c r="H180" s="38">
        <f t="shared" si="10"/>
        <v>163309857.80000001</v>
      </c>
      <c r="I180" s="40"/>
      <c r="J180" s="15"/>
      <c r="K180" s="15"/>
      <c r="L180" s="71" t="str">
        <f t="shared" si="11"/>
        <v/>
      </c>
      <c r="M180" s="38">
        <f t="shared" si="13"/>
        <v>0</v>
      </c>
    </row>
    <row r="181" spans="1:13" s="26" customFormat="1" ht="31.5" x14ac:dyDescent="0.25">
      <c r="A181" s="105" t="s">
        <v>247</v>
      </c>
      <c r="B181" s="106" t="s">
        <v>276</v>
      </c>
      <c r="C181" s="38">
        <v>684.33</v>
      </c>
      <c r="D181" s="73">
        <v>32500</v>
      </c>
      <c r="E181" s="73">
        <v>3999.7</v>
      </c>
      <c r="F181" s="73">
        <v>3999.7</v>
      </c>
      <c r="G181" s="43">
        <f t="shared" si="12"/>
        <v>100</v>
      </c>
      <c r="H181" s="38">
        <f t="shared" si="10"/>
        <v>3315.37</v>
      </c>
      <c r="I181" s="40"/>
      <c r="J181" s="15"/>
      <c r="K181" s="15"/>
      <c r="L181" s="71" t="str">
        <f t="shared" si="11"/>
        <v/>
      </c>
      <c r="M181" s="38">
        <f t="shared" si="13"/>
        <v>0</v>
      </c>
    </row>
    <row r="182" spans="1:13" s="26" customFormat="1" ht="33" customHeight="1" x14ac:dyDescent="0.2">
      <c r="A182" s="105" t="s">
        <v>248</v>
      </c>
      <c r="B182" s="104" t="s">
        <v>277</v>
      </c>
      <c r="C182" s="42"/>
      <c r="D182" s="73">
        <v>2200</v>
      </c>
      <c r="E182" s="73">
        <v>0</v>
      </c>
      <c r="F182" s="73">
        <v>0</v>
      </c>
      <c r="G182" s="43" t="str">
        <f t="shared" si="12"/>
        <v/>
      </c>
      <c r="H182" s="38">
        <f t="shared" si="10"/>
        <v>0</v>
      </c>
      <c r="I182" s="40"/>
      <c r="J182" s="15"/>
      <c r="K182" s="15"/>
      <c r="L182" s="71" t="str">
        <f t="shared" si="11"/>
        <v/>
      </c>
      <c r="M182" s="38">
        <f t="shared" si="13"/>
        <v>0</v>
      </c>
    </row>
    <row r="183" spans="1:13" s="26" customFormat="1" ht="47.25" x14ac:dyDescent="0.2">
      <c r="A183" s="105" t="s">
        <v>249</v>
      </c>
      <c r="B183" s="104" t="s">
        <v>278</v>
      </c>
      <c r="C183" s="42"/>
      <c r="D183" s="73">
        <v>2200</v>
      </c>
      <c r="E183" s="73">
        <v>0</v>
      </c>
      <c r="F183" s="73">
        <v>0</v>
      </c>
      <c r="G183" s="43" t="str">
        <f t="shared" si="12"/>
        <v/>
      </c>
      <c r="H183" s="38">
        <f t="shared" si="10"/>
        <v>0</v>
      </c>
      <c r="I183" s="40"/>
      <c r="J183" s="15"/>
      <c r="K183" s="15"/>
      <c r="L183" s="71" t="str">
        <f t="shared" si="11"/>
        <v/>
      </c>
      <c r="M183" s="38">
        <f t="shared" si="13"/>
        <v>0</v>
      </c>
    </row>
    <row r="184" spans="1:13" s="26" customFormat="1" ht="31.5" customHeight="1" x14ac:dyDescent="0.2">
      <c r="A184" s="105" t="s">
        <v>250</v>
      </c>
      <c r="B184" s="104" t="s">
        <v>279</v>
      </c>
      <c r="C184" s="72"/>
      <c r="D184" s="73">
        <v>13600</v>
      </c>
      <c r="E184" s="73">
        <v>6594.1</v>
      </c>
      <c r="F184" s="73">
        <v>6594.1</v>
      </c>
      <c r="G184" s="43">
        <f t="shared" si="12"/>
        <v>100</v>
      </c>
      <c r="H184" s="38">
        <f t="shared" si="10"/>
        <v>6594.1</v>
      </c>
      <c r="I184" s="40"/>
      <c r="J184" s="15"/>
      <c r="K184" s="15"/>
      <c r="L184" s="71" t="str">
        <f t="shared" si="11"/>
        <v/>
      </c>
      <c r="M184" s="38">
        <f t="shared" si="13"/>
        <v>0</v>
      </c>
    </row>
    <row r="185" spans="1:13" s="26" customFormat="1" ht="63" x14ac:dyDescent="0.2">
      <c r="A185" s="109" t="s">
        <v>251</v>
      </c>
      <c r="B185" s="97">
        <v>3026</v>
      </c>
      <c r="C185" s="38">
        <v>78071.490000000005</v>
      </c>
      <c r="D185" s="73">
        <v>431900</v>
      </c>
      <c r="E185" s="73">
        <v>129772.57</v>
      </c>
      <c r="F185" s="73">
        <v>129772.57</v>
      </c>
      <c r="G185" s="43">
        <f t="shared" si="12"/>
        <v>100</v>
      </c>
      <c r="H185" s="38">
        <f t="shared" si="10"/>
        <v>51701.08</v>
      </c>
      <c r="I185" s="40"/>
      <c r="J185" s="15"/>
      <c r="K185" s="15"/>
      <c r="L185" s="71" t="str">
        <f t="shared" si="11"/>
        <v/>
      </c>
      <c r="M185" s="38">
        <f t="shared" si="13"/>
        <v>0</v>
      </c>
    </row>
    <row r="186" spans="1:13" s="26" customFormat="1" ht="94.5" customHeight="1" x14ac:dyDescent="0.2">
      <c r="A186" s="109" t="s">
        <v>417</v>
      </c>
      <c r="B186" s="99" t="s">
        <v>405</v>
      </c>
      <c r="C186" s="41"/>
      <c r="D186" s="73">
        <v>180000</v>
      </c>
      <c r="E186" s="73">
        <v>0</v>
      </c>
      <c r="F186" s="73">
        <v>0</v>
      </c>
      <c r="G186" s="43" t="str">
        <f>IF(E186=0,"",IF(F186/E186&gt;1.5, "зв.100",F186/E186*100))</f>
        <v/>
      </c>
      <c r="H186" s="38">
        <f>F186-C186</f>
        <v>0</v>
      </c>
      <c r="I186" s="40"/>
      <c r="J186" s="15"/>
      <c r="K186" s="15"/>
      <c r="L186" s="71" t="str">
        <f>IF(J186=0,"",IF(K186/J186&gt;1.5, "зв.100",K186/J186*100))</f>
        <v/>
      </c>
      <c r="M186" s="38">
        <f>K186-I186</f>
        <v>0</v>
      </c>
    </row>
    <row r="187" spans="1:13" s="26" customFormat="1" ht="94.5" x14ac:dyDescent="0.2">
      <c r="A187" s="109" t="s">
        <v>418</v>
      </c>
      <c r="B187" s="99" t="s">
        <v>406</v>
      </c>
      <c r="C187" s="41"/>
      <c r="D187" s="73">
        <v>81700</v>
      </c>
      <c r="E187" s="73">
        <v>15000</v>
      </c>
      <c r="F187" s="73">
        <v>5197.41</v>
      </c>
      <c r="G187" s="43">
        <f>IF(E187=0,"",IF(F187/E187&gt;1.5, "зв.100",F187/E187*100))</f>
        <v>34.6494</v>
      </c>
      <c r="H187" s="38">
        <f>F187-C187</f>
        <v>5197.41</v>
      </c>
      <c r="I187" s="40"/>
      <c r="J187" s="15"/>
      <c r="K187" s="15"/>
      <c r="L187" s="71" t="str">
        <f>IF(J187=0,"",IF(K187/J187&gt;1.5, "зв.100",K187/J187*100))</f>
        <v/>
      </c>
      <c r="M187" s="38">
        <f>K187-I187</f>
        <v>0</v>
      </c>
    </row>
    <row r="188" spans="1:13" s="26" customFormat="1" ht="31.5" x14ac:dyDescent="0.2">
      <c r="A188" s="105" t="s">
        <v>252</v>
      </c>
      <c r="B188" s="104" t="s">
        <v>280</v>
      </c>
      <c r="C188" s="72"/>
      <c r="D188" s="73">
        <v>1424600</v>
      </c>
      <c r="E188" s="73">
        <v>647500</v>
      </c>
      <c r="F188" s="73">
        <v>469399.65</v>
      </c>
      <c r="G188" s="43">
        <f t="shared" si="12"/>
        <v>72.494154440154446</v>
      </c>
      <c r="H188" s="38">
        <f t="shared" si="10"/>
        <v>469399.65</v>
      </c>
      <c r="I188" s="40"/>
      <c r="J188" s="15"/>
      <c r="K188" s="15"/>
      <c r="L188" s="71" t="str">
        <f t="shared" si="11"/>
        <v/>
      </c>
      <c r="M188" s="38">
        <f t="shared" si="13"/>
        <v>0</v>
      </c>
    </row>
    <row r="189" spans="1:13" s="26" customFormat="1" ht="47.25" x14ac:dyDescent="0.25">
      <c r="A189" s="109" t="s">
        <v>92</v>
      </c>
      <c r="B189" s="107">
        <v>3035</v>
      </c>
      <c r="C189" s="72"/>
      <c r="D189" s="73">
        <v>9588000</v>
      </c>
      <c r="E189" s="73">
        <v>5936800</v>
      </c>
      <c r="F189" s="73">
        <v>5936710</v>
      </c>
      <c r="G189" s="43">
        <f t="shared" si="12"/>
        <v>99.998484031801652</v>
      </c>
      <c r="H189" s="38">
        <f t="shared" si="10"/>
        <v>5936710</v>
      </c>
      <c r="I189" s="40"/>
      <c r="J189" s="15"/>
      <c r="K189" s="15"/>
      <c r="L189" s="71" t="str">
        <f t="shared" si="11"/>
        <v/>
      </c>
      <c r="M189" s="38">
        <f t="shared" si="13"/>
        <v>0</v>
      </c>
    </row>
    <row r="190" spans="1:13" s="26" customFormat="1" ht="47.25" x14ac:dyDescent="0.25">
      <c r="A190" s="113" t="s">
        <v>93</v>
      </c>
      <c r="B190" s="108" t="s">
        <v>281</v>
      </c>
      <c r="C190" s="38">
        <v>1009935.75</v>
      </c>
      <c r="D190" s="73">
        <v>29874000</v>
      </c>
      <c r="E190" s="73">
        <v>13596900</v>
      </c>
      <c r="F190" s="73">
        <v>13335574.75</v>
      </c>
      <c r="G190" s="43">
        <f t="shared" si="12"/>
        <v>98.078052717898927</v>
      </c>
      <c r="H190" s="38">
        <f t="shared" si="10"/>
        <v>12325639</v>
      </c>
      <c r="I190" s="40"/>
      <c r="J190" s="15"/>
      <c r="K190" s="15"/>
      <c r="L190" s="71" t="str">
        <f t="shared" si="11"/>
        <v/>
      </c>
      <c r="M190" s="38">
        <f t="shared" si="13"/>
        <v>0</v>
      </c>
    </row>
    <row r="191" spans="1:13" s="26" customFormat="1" ht="31.5" x14ac:dyDescent="0.2">
      <c r="A191" s="105" t="s">
        <v>253</v>
      </c>
      <c r="B191" s="104" t="s">
        <v>282</v>
      </c>
      <c r="C191" s="38">
        <v>939808.34</v>
      </c>
      <c r="D191" s="73">
        <v>2250000</v>
      </c>
      <c r="E191" s="73">
        <v>992940.39</v>
      </c>
      <c r="F191" s="73">
        <v>992940.39</v>
      </c>
      <c r="G191" s="43">
        <f t="shared" si="12"/>
        <v>100</v>
      </c>
      <c r="H191" s="38">
        <f t="shared" si="10"/>
        <v>53132.050000000047</v>
      </c>
      <c r="I191" s="40"/>
      <c r="J191" s="15"/>
      <c r="K191" s="15"/>
      <c r="L191" s="71" t="str">
        <f t="shared" si="11"/>
        <v/>
      </c>
      <c r="M191" s="38">
        <f t="shared" si="13"/>
        <v>0</v>
      </c>
    </row>
    <row r="192" spans="1:13" s="26" customFormat="1" ht="31.5" x14ac:dyDescent="0.2">
      <c r="A192" s="105" t="s">
        <v>254</v>
      </c>
      <c r="B192" s="104" t="s">
        <v>283</v>
      </c>
      <c r="C192" s="38">
        <v>997323.77</v>
      </c>
      <c r="D192" s="73">
        <v>700000</v>
      </c>
      <c r="E192" s="73">
        <v>238742.09</v>
      </c>
      <c r="F192" s="73">
        <v>238742.09</v>
      </c>
      <c r="G192" s="43">
        <f t="shared" si="12"/>
        <v>100</v>
      </c>
      <c r="H192" s="38">
        <f t="shared" si="10"/>
        <v>-758581.68</v>
      </c>
      <c r="I192" s="40"/>
      <c r="J192" s="15"/>
      <c r="K192" s="15"/>
      <c r="L192" s="71" t="str">
        <f t="shared" si="11"/>
        <v/>
      </c>
      <c r="M192" s="38">
        <f t="shared" si="13"/>
        <v>0</v>
      </c>
    </row>
    <row r="193" spans="1:13" s="26" customFormat="1" ht="15.75" x14ac:dyDescent="0.2">
      <c r="A193" s="105" t="s">
        <v>255</v>
      </c>
      <c r="B193" s="104" t="s">
        <v>284</v>
      </c>
      <c r="C193" s="38">
        <v>63275736.759999998</v>
      </c>
      <c r="D193" s="73">
        <v>141186400</v>
      </c>
      <c r="E193" s="73">
        <v>69285312.5</v>
      </c>
      <c r="F193" s="73">
        <v>69285312.5</v>
      </c>
      <c r="G193" s="43">
        <f t="shared" si="12"/>
        <v>100</v>
      </c>
      <c r="H193" s="38">
        <f t="shared" si="10"/>
        <v>6009575.7400000021</v>
      </c>
      <c r="I193" s="40"/>
      <c r="J193" s="15"/>
      <c r="K193" s="15"/>
      <c r="L193" s="71" t="str">
        <f t="shared" si="11"/>
        <v/>
      </c>
      <c r="M193" s="38">
        <f t="shared" si="13"/>
        <v>0</v>
      </c>
    </row>
    <row r="194" spans="1:13" s="26" customFormat="1" ht="31.5" x14ac:dyDescent="0.2">
      <c r="A194" s="105" t="s">
        <v>256</v>
      </c>
      <c r="B194" s="104" t="s">
        <v>285</v>
      </c>
      <c r="C194" s="38">
        <v>2086487.07</v>
      </c>
      <c r="D194" s="73">
        <v>5030000</v>
      </c>
      <c r="E194" s="73">
        <v>2513924.89</v>
      </c>
      <c r="F194" s="73">
        <v>2513924.89</v>
      </c>
      <c r="G194" s="43">
        <f t="shared" si="12"/>
        <v>100</v>
      </c>
      <c r="H194" s="38">
        <f t="shared" si="10"/>
        <v>427437.82000000007</v>
      </c>
      <c r="I194" s="40"/>
      <c r="J194" s="15"/>
      <c r="K194" s="15"/>
      <c r="L194" s="71" t="str">
        <f t="shared" si="11"/>
        <v/>
      </c>
      <c r="M194" s="38">
        <f t="shared" si="13"/>
        <v>0</v>
      </c>
    </row>
    <row r="195" spans="1:13" s="26" customFormat="1" ht="18.75" customHeight="1" x14ac:dyDescent="0.2">
      <c r="A195" s="105" t="s">
        <v>257</v>
      </c>
      <c r="B195" s="104" t="s">
        <v>286</v>
      </c>
      <c r="C195" s="38">
        <v>7559860</v>
      </c>
      <c r="D195" s="73">
        <v>18600000</v>
      </c>
      <c r="E195" s="73">
        <v>9657103.459999999</v>
      </c>
      <c r="F195" s="73">
        <v>9657103.459999999</v>
      </c>
      <c r="G195" s="43">
        <f t="shared" si="12"/>
        <v>100</v>
      </c>
      <c r="H195" s="38">
        <f t="shared" si="10"/>
        <v>2097243.459999999</v>
      </c>
      <c r="I195" s="40"/>
      <c r="J195" s="15"/>
      <c r="K195" s="15"/>
      <c r="L195" s="71" t="str">
        <f t="shared" si="11"/>
        <v/>
      </c>
      <c r="M195" s="38">
        <f t="shared" si="13"/>
        <v>0</v>
      </c>
    </row>
    <row r="196" spans="1:13" s="26" customFormat="1" ht="19.5" customHeight="1" x14ac:dyDescent="0.2">
      <c r="A196" s="105" t="s">
        <v>258</v>
      </c>
      <c r="B196" s="104" t="s">
        <v>287</v>
      </c>
      <c r="C196" s="38">
        <v>325407.89</v>
      </c>
      <c r="D196" s="73">
        <v>720000</v>
      </c>
      <c r="E196" s="73">
        <v>351867.17</v>
      </c>
      <c r="F196" s="73">
        <v>351867.17</v>
      </c>
      <c r="G196" s="43">
        <f t="shared" si="12"/>
        <v>100</v>
      </c>
      <c r="H196" s="38">
        <f t="shared" si="10"/>
        <v>26459.27999999997</v>
      </c>
      <c r="I196" s="40"/>
      <c r="J196" s="15"/>
      <c r="K196" s="15"/>
      <c r="L196" s="71" t="str">
        <f t="shared" si="11"/>
        <v/>
      </c>
      <c r="M196" s="38">
        <f t="shared" si="13"/>
        <v>0</v>
      </c>
    </row>
    <row r="197" spans="1:13" s="26" customFormat="1" ht="15.75" x14ac:dyDescent="0.2">
      <c r="A197" s="105" t="s">
        <v>259</v>
      </c>
      <c r="B197" s="104" t="s">
        <v>288</v>
      </c>
      <c r="C197" s="38">
        <v>141040</v>
      </c>
      <c r="D197" s="73">
        <v>278600</v>
      </c>
      <c r="E197" s="73">
        <v>72240</v>
      </c>
      <c r="F197" s="73">
        <v>72240</v>
      </c>
      <c r="G197" s="43">
        <f t="shared" si="12"/>
        <v>100</v>
      </c>
      <c r="H197" s="38">
        <f t="shared" si="10"/>
        <v>-68800</v>
      </c>
      <c r="I197" s="40"/>
      <c r="J197" s="15"/>
      <c r="K197" s="15"/>
      <c r="L197" s="71" t="str">
        <f t="shared" si="11"/>
        <v/>
      </c>
      <c r="M197" s="38">
        <f t="shared" si="13"/>
        <v>0</v>
      </c>
    </row>
    <row r="198" spans="1:13" s="26" customFormat="1" ht="31.5" x14ac:dyDescent="0.2">
      <c r="A198" s="109" t="s">
        <v>260</v>
      </c>
      <c r="B198" s="97">
        <v>3048</v>
      </c>
      <c r="C198" s="38">
        <v>14566012.5</v>
      </c>
      <c r="D198" s="73">
        <v>32300000</v>
      </c>
      <c r="E198" s="73">
        <v>16313905.83</v>
      </c>
      <c r="F198" s="73">
        <v>16313905.83</v>
      </c>
      <c r="G198" s="43">
        <f t="shared" si="12"/>
        <v>100</v>
      </c>
      <c r="H198" s="38">
        <f t="shared" si="10"/>
        <v>1747893.33</v>
      </c>
      <c r="I198" s="40"/>
      <c r="J198" s="15"/>
      <c r="K198" s="15"/>
      <c r="L198" s="71" t="str">
        <f t="shared" si="11"/>
        <v/>
      </c>
      <c r="M198" s="38">
        <f t="shared" si="13"/>
        <v>0</v>
      </c>
    </row>
    <row r="199" spans="1:13" ht="31.5" x14ac:dyDescent="0.25">
      <c r="A199" s="114" t="s">
        <v>261</v>
      </c>
      <c r="B199" s="107">
        <v>3049</v>
      </c>
      <c r="C199" s="38">
        <v>20576459.890000001</v>
      </c>
      <c r="D199" s="73">
        <v>49185000</v>
      </c>
      <c r="E199" s="73">
        <v>24668499.789999999</v>
      </c>
      <c r="F199" s="73">
        <v>24668499.789999999</v>
      </c>
      <c r="G199" s="43">
        <f t="shared" si="12"/>
        <v>100</v>
      </c>
      <c r="H199" s="38">
        <f t="shared" si="10"/>
        <v>4092039.8999999985</v>
      </c>
      <c r="I199" s="37">
        <v>0</v>
      </c>
      <c r="J199" s="38">
        <v>0</v>
      </c>
      <c r="K199" s="38">
        <v>0</v>
      </c>
      <c r="L199" s="71" t="str">
        <f t="shared" si="11"/>
        <v/>
      </c>
      <c r="M199" s="38">
        <f t="shared" si="13"/>
        <v>0</v>
      </c>
    </row>
    <row r="200" spans="1:13" s="25" customFormat="1" ht="31.5" x14ac:dyDescent="0.2">
      <c r="A200" s="115" t="s">
        <v>262</v>
      </c>
      <c r="B200" s="97">
        <v>3080</v>
      </c>
      <c r="C200" s="38">
        <v>2091389</v>
      </c>
      <c r="D200" s="73">
        <v>4955600</v>
      </c>
      <c r="E200" s="73">
        <v>2574945.5699999998</v>
      </c>
      <c r="F200" s="73">
        <v>2574848.4500000002</v>
      </c>
      <c r="G200" s="43">
        <f t="shared" si="12"/>
        <v>99.996228269788261</v>
      </c>
      <c r="H200" s="38">
        <f t="shared" si="10"/>
        <v>483459.45000000019</v>
      </c>
      <c r="I200" s="37"/>
      <c r="J200" s="38"/>
      <c r="K200" s="38"/>
      <c r="L200" s="71" t="str">
        <f t="shared" si="11"/>
        <v/>
      </c>
      <c r="M200" s="38">
        <f t="shared" si="13"/>
        <v>0</v>
      </c>
    </row>
    <row r="201" spans="1:13" s="25" customFormat="1" ht="63" x14ac:dyDescent="0.25">
      <c r="A201" s="109" t="s">
        <v>263</v>
      </c>
      <c r="B201" s="107" t="s">
        <v>289</v>
      </c>
      <c r="C201" s="38">
        <v>3547207.48</v>
      </c>
      <c r="D201" s="73">
        <v>11755600</v>
      </c>
      <c r="E201" s="73">
        <v>5946400</v>
      </c>
      <c r="F201" s="73">
        <v>5109078.47</v>
      </c>
      <c r="G201" s="43">
        <f t="shared" si="12"/>
        <v>85.918849556033891</v>
      </c>
      <c r="H201" s="38">
        <f t="shared" si="10"/>
        <v>1561870.9899999998</v>
      </c>
      <c r="I201" s="38">
        <v>46310.33</v>
      </c>
      <c r="J201" s="73">
        <v>1216075</v>
      </c>
      <c r="K201" s="73">
        <v>40521.5</v>
      </c>
      <c r="L201" s="71">
        <f t="shared" si="11"/>
        <v>3.3321546779598297</v>
      </c>
      <c r="M201" s="38">
        <f t="shared" si="13"/>
        <v>-5788.8300000000017</v>
      </c>
    </row>
    <row r="202" spans="1:13" ht="31.5" x14ac:dyDescent="0.2">
      <c r="A202" s="109" t="s">
        <v>264</v>
      </c>
      <c r="B202" s="97" t="s">
        <v>290</v>
      </c>
      <c r="C202" s="38">
        <v>644202.76</v>
      </c>
      <c r="D202" s="73">
        <v>2031900</v>
      </c>
      <c r="E202" s="73">
        <v>999200</v>
      </c>
      <c r="F202" s="73">
        <v>803630.22</v>
      </c>
      <c r="G202" s="43">
        <f t="shared" si="12"/>
        <v>80.42736389111289</v>
      </c>
      <c r="H202" s="38">
        <f t="shared" si="10"/>
        <v>159427.45999999996</v>
      </c>
      <c r="I202" s="37">
        <v>0</v>
      </c>
      <c r="J202" s="39"/>
      <c r="K202" s="38">
        <v>0</v>
      </c>
      <c r="L202" s="71" t="str">
        <f t="shared" si="11"/>
        <v/>
      </c>
      <c r="M202" s="38">
        <f t="shared" si="13"/>
        <v>0</v>
      </c>
    </row>
    <row r="203" spans="1:13" ht="31.5" x14ac:dyDescent="0.2">
      <c r="A203" s="115" t="s">
        <v>265</v>
      </c>
      <c r="B203" s="97" t="s">
        <v>291</v>
      </c>
      <c r="C203" s="38">
        <v>159042.12</v>
      </c>
      <c r="D203" s="73">
        <v>845700</v>
      </c>
      <c r="E203" s="73">
        <v>541100</v>
      </c>
      <c r="F203" s="73">
        <v>273713.62</v>
      </c>
      <c r="G203" s="43">
        <f t="shared" si="12"/>
        <v>50.584664572167803</v>
      </c>
      <c r="H203" s="38">
        <f t="shared" si="10"/>
        <v>114671.5</v>
      </c>
      <c r="I203" s="38"/>
      <c r="J203" s="38"/>
      <c r="K203" s="38"/>
      <c r="L203" s="71" t="str">
        <f t="shared" si="11"/>
        <v/>
      </c>
      <c r="M203" s="38">
        <f t="shared" si="13"/>
        <v>0</v>
      </c>
    </row>
    <row r="204" spans="1:13" s="25" customFormat="1" ht="31.5" x14ac:dyDescent="0.2">
      <c r="A204" s="115" t="s">
        <v>395</v>
      </c>
      <c r="B204" s="97" t="s">
        <v>391</v>
      </c>
      <c r="C204" s="38">
        <v>35150.800000000003</v>
      </c>
      <c r="D204" s="73"/>
      <c r="E204" s="73"/>
      <c r="F204" s="73"/>
      <c r="G204" s="43" t="str">
        <f>IF(E204=0,"",IF(F204/E204&gt;1.5, "зв.100",F204/E204*100))</f>
        <v/>
      </c>
      <c r="H204" s="38">
        <f>F204-C204</f>
        <v>-35150.800000000003</v>
      </c>
      <c r="I204" s="38">
        <v>31484.1</v>
      </c>
      <c r="J204" s="38"/>
      <c r="K204" s="38"/>
      <c r="L204" s="71" t="str">
        <f>IF(J204=0,"",IF(K204/J204&gt;1.5, "зв.100",K204/J204*100))</f>
        <v/>
      </c>
      <c r="M204" s="38">
        <f>K204-I204</f>
        <v>-31484.1</v>
      </c>
    </row>
    <row r="205" spans="1:13" s="25" customFormat="1" ht="15.75" x14ac:dyDescent="0.2">
      <c r="A205" s="109" t="s">
        <v>266</v>
      </c>
      <c r="B205" s="97" t="s">
        <v>292</v>
      </c>
      <c r="C205" s="72"/>
      <c r="D205" s="73">
        <v>190500</v>
      </c>
      <c r="E205" s="73">
        <v>130500</v>
      </c>
      <c r="F205" s="73">
        <v>127889.16</v>
      </c>
      <c r="G205" s="43">
        <f t="shared" si="12"/>
        <v>97.999356321839088</v>
      </c>
      <c r="H205" s="38">
        <f t="shared" si="10"/>
        <v>127889.16</v>
      </c>
      <c r="I205" s="72"/>
      <c r="J205" s="73">
        <v>0</v>
      </c>
      <c r="K205" s="73">
        <v>20739.189999999999</v>
      </c>
      <c r="L205" s="71" t="str">
        <f t="shared" si="11"/>
        <v/>
      </c>
      <c r="M205" s="38">
        <f t="shared" si="13"/>
        <v>20739.189999999999</v>
      </c>
    </row>
    <row r="206" spans="1:13" ht="82.5" customHeight="1" x14ac:dyDescent="0.2">
      <c r="A206" s="109" t="s">
        <v>267</v>
      </c>
      <c r="B206" s="97" t="s">
        <v>293</v>
      </c>
      <c r="C206" s="72">
        <v>0</v>
      </c>
      <c r="D206" s="73">
        <v>3298600</v>
      </c>
      <c r="E206" s="73">
        <v>1165300</v>
      </c>
      <c r="F206" s="73">
        <v>0</v>
      </c>
      <c r="G206" s="43">
        <f t="shared" si="12"/>
        <v>0</v>
      </c>
      <c r="H206" s="38">
        <f t="shared" si="10"/>
        <v>0</v>
      </c>
      <c r="I206" s="37">
        <v>0</v>
      </c>
      <c r="J206" s="38">
        <v>0</v>
      </c>
      <c r="K206" s="38">
        <v>0</v>
      </c>
      <c r="L206" s="71" t="str">
        <f t="shared" si="11"/>
        <v/>
      </c>
      <c r="M206" s="38">
        <f t="shared" si="13"/>
        <v>0</v>
      </c>
    </row>
    <row r="207" spans="1:13" ht="78.75" x14ac:dyDescent="0.25">
      <c r="A207" s="109" t="s">
        <v>268</v>
      </c>
      <c r="B207" s="107" t="s">
        <v>294</v>
      </c>
      <c r="C207" s="38">
        <v>342971.02</v>
      </c>
      <c r="D207" s="73">
        <v>788200</v>
      </c>
      <c r="E207" s="73">
        <v>364900</v>
      </c>
      <c r="F207" s="73">
        <v>342578.21</v>
      </c>
      <c r="G207" s="43">
        <f t="shared" si="12"/>
        <v>93.882765141134556</v>
      </c>
      <c r="H207" s="38">
        <f t="shared" si="10"/>
        <v>-392.80999999999767</v>
      </c>
      <c r="I207" s="72"/>
      <c r="J207" s="38"/>
      <c r="K207" s="38"/>
      <c r="L207" s="71" t="str">
        <f t="shared" si="11"/>
        <v/>
      </c>
      <c r="M207" s="38">
        <f t="shared" si="13"/>
        <v>0</v>
      </c>
    </row>
    <row r="208" spans="1:13" s="25" customFormat="1" ht="47.25" x14ac:dyDescent="0.25">
      <c r="A208" s="109" t="s">
        <v>269</v>
      </c>
      <c r="B208" s="107" t="s">
        <v>295</v>
      </c>
      <c r="C208" s="38">
        <v>594862.77</v>
      </c>
      <c r="D208" s="73">
        <v>7296300</v>
      </c>
      <c r="E208" s="73">
        <v>3902800</v>
      </c>
      <c r="F208" s="73">
        <v>3902714.4</v>
      </c>
      <c r="G208" s="43">
        <f t="shared" si="12"/>
        <v>99.99780670287997</v>
      </c>
      <c r="H208" s="38">
        <f t="shared" si="10"/>
        <v>3307851.63</v>
      </c>
      <c r="I208" s="37"/>
      <c r="J208" s="39"/>
      <c r="K208" s="38"/>
      <c r="L208" s="71" t="str">
        <f t="shared" si="11"/>
        <v/>
      </c>
      <c r="M208" s="38">
        <f t="shared" si="13"/>
        <v>0</v>
      </c>
    </row>
    <row r="209" spans="1:13" s="25" customFormat="1" ht="47.25" x14ac:dyDescent="0.25">
      <c r="A209" s="109" t="s">
        <v>270</v>
      </c>
      <c r="B209" s="107">
        <v>3202</v>
      </c>
      <c r="C209" s="38">
        <v>96245.57</v>
      </c>
      <c r="D209" s="73">
        <v>263200</v>
      </c>
      <c r="E209" s="73">
        <v>132000</v>
      </c>
      <c r="F209" s="73">
        <v>87244.64</v>
      </c>
      <c r="G209" s="43">
        <f t="shared" si="12"/>
        <v>66.094424242424239</v>
      </c>
      <c r="H209" s="38">
        <f t="shared" si="10"/>
        <v>-9000.9300000000076</v>
      </c>
      <c r="I209" s="37"/>
      <c r="J209" s="39"/>
      <c r="K209" s="38"/>
      <c r="L209" s="71" t="str">
        <f t="shared" si="11"/>
        <v/>
      </c>
      <c r="M209" s="38">
        <f t="shared" si="13"/>
        <v>0</v>
      </c>
    </row>
    <row r="210" spans="1:13" ht="15.75" x14ac:dyDescent="0.2">
      <c r="A210" s="105" t="s">
        <v>183</v>
      </c>
      <c r="B210" s="104" t="s">
        <v>296</v>
      </c>
      <c r="C210" s="38">
        <v>3187.63</v>
      </c>
      <c r="D210" s="73">
        <v>470900</v>
      </c>
      <c r="E210" s="73">
        <v>282400</v>
      </c>
      <c r="F210" s="73">
        <v>181095.67</v>
      </c>
      <c r="G210" s="43">
        <f t="shared" si="12"/>
        <v>64.127361898017</v>
      </c>
      <c r="H210" s="38">
        <f t="shared" si="10"/>
        <v>177908.04</v>
      </c>
      <c r="I210" s="37">
        <v>0</v>
      </c>
      <c r="J210" s="73">
        <v>0</v>
      </c>
      <c r="K210" s="73">
        <v>101187.47</v>
      </c>
      <c r="L210" s="71" t="str">
        <f t="shared" si="11"/>
        <v/>
      </c>
      <c r="M210" s="38">
        <f t="shared" si="13"/>
        <v>101187.47</v>
      </c>
    </row>
    <row r="211" spans="1:13" s="25" customFormat="1" ht="17.25" customHeight="1" x14ac:dyDescent="0.2">
      <c r="A211" s="109" t="s">
        <v>271</v>
      </c>
      <c r="B211" s="97" t="s">
        <v>297</v>
      </c>
      <c r="C211" s="38">
        <v>2265084.85</v>
      </c>
      <c r="D211" s="73">
        <v>13181400</v>
      </c>
      <c r="E211" s="73">
        <v>5674900</v>
      </c>
      <c r="F211" s="73">
        <v>4968408.1399999997</v>
      </c>
      <c r="G211" s="43">
        <f t="shared" si="12"/>
        <v>87.550584856120807</v>
      </c>
      <c r="H211" s="38">
        <f t="shared" si="10"/>
        <v>2703323.2899999996</v>
      </c>
      <c r="I211" s="37"/>
      <c r="J211" s="73">
        <v>40000000</v>
      </c>
      <c r="K211" s="73">
        <v>0</v>
      </c>
      <c r="L211" s="71">
        <f t="shared" si="11"/>
        <v>0</v>
      </c>
      <c r="M211" s="38">
        <f t="shared" si="13"/>
        <v>0</v>
      </c>
    </row>
    <row r="212" spans="1:13" s="8" customFormat="1" ht="15.75" x14ac:dyDescent="0.25">
      <c r="A212" s="11" t="s">
        <v>56</v>
      </c>
      <c r="B212" s="75" t="s">
        <v>298</v>
      </c>
      <c r="C212" s="15">
        <f>SUM(C213:C216)</f>
        <v>15393670.27</v>
      </c>
      <c r="D212" s="15">
        <f>SUM(D213:D216)</f>
        <v>45075525</v>
      </c>
      <c r="E212" s="15">
        <f>SUM(E213:E216)</f>
        <v>25833895</v>
      </c>
      <c r="F212" s="15">
        <f>SUM(F213:F216)</f>
        <v>23315110.059999999</v>
      </c>
      <c r="G212" s="36">
        <f t="shared" ref="G212:G222" si="14">IF(E212=0,"",IF(F212/E212&gt;1.5, "зв.100",F212/E212*100))</f>
        <v>90.250076730589797</v>
      </c>
      <c r="H212" s="15">
        <f t="shared" ref="H212:H222" si="15">F212-C212</f>
        <v>7921439.7899999991</v>
      </c>
      <c r="I212" s="15">
        <f>SUM(I213:I216)</f>
        <v>1600407.05</v>
      </c>
      <c r="J212" s="15">
        <f>SUM(J213:J216)</f>
        <v>3039800</v>
      </c>
      <c r="K212" s="15">
        <f>SUM(K213:K216)</f>
        <v>2246802.4400000004</v>
      </c>
      <c r="L212" s="16">
        <f t="shared" ref="L212:L222" si="16">IF(J212=0,"",IF(K212/J212&gt;1.5, "зв.100",K212/J212*100))</f>
        <v>73.912837686689926</v>
      </c>
      <c r="M212" s="15">
        <f t="shared" ref="M212:M222" si="17">K212-I212</f>
        <v>646395.39000000036</v>
      </c>
    </row>
    <row r="213" spans="1:13" ht="15.75" x14ac:dyDescent="0.25">
      <c r="A213" s="12" t="s">
        <v>57</v>
      </c>
      <c r="B213" s="74" t="s">
        <v>299</v>
      </c>
      <c r="C213" s="38">
        <v>2295984.2000000002</v>
      </c>
      <c r="D213" s="73">
        <v>6740918</v>
      </c>
      <c r="E213" s="73">
        <v>3354548</v>
      </c>
      <c r="F213" s="73">
        <v>3025696.61</v>
      </c>
      <c r="G213" s="43">
        <f t="shared" si="14"/>
        <v>90.19684947122532</v>
      </c>
      <c r="H213" s="38">
        <f t="shared" si="15"/>
        <v>729712.40999999968</v>
      </c>
      <c r="I213" s="38">
        <v>129028.4</v>
      </c>
      <c r="J213" s="73">
        <v>7000</v>
      </c>
      <c r="K213" s="73">
        <v>23055.06</v>
      </c>
      <c r="L213" s="71" t="str">
        <f t="shared" si="16"/>
        <v>зв.100</v>
      </c>
      <c r="M213" s="38">
        <f t="shared" si="17"/>
        <v>-105973.34</v>
      </c>
    </row>
    <row r="214" spans="1:13" ht="31.5" x14ac:dyDescent="0.25">
      <c r="A214" s="12" t="s">
        <v>58</v>
      </c>
      <c r="B214" s="74" t="s">
        <v>300</v>
      </c>
      <c r="C214" s="38">
        <v>2467194.52</v>
      </c>
      <c r="D214" s="73">
        <v>8068751</v>
      </c>
      <c r="E214" s="73">
        <v>4068991</v>
      </c>
      <c r="F214" s="73">
        <v>3574168.07</v>
      </c>
      <c r="G214" s="43">
        <f t="shared" si="14"/>
        <v>87.839173642802351</v>
      </c>
      <c r="H214" s="38">
        <f t="shared" si="15"/>
        <v>1106973.5499999998</v>
      </c>
      <c r="I214" s="38">
        <v>872434.68</v>
      </c>
      <c r="J214" s="73">
        <v>1946800</v>
      </c>
      <c r="K214" s="73">
        <v>1317062.05</v>
      </c>
      <c r="L214" s="71">
        <f t="shared" si="16"/>
        <v>67.652663344976375</v>
      </c>
      <c r="M214" s="38">
        <f t="shared" si="17"/>
        <v>444627.37</v>
      </c>
    </row>
    <row r="215" spans="1:13" ht="15.75" x14ac:dyDescent="0.25">
      <c r="A215" s="12" t="s">
        <v>59</v>
      </c>
      <c r="B215" s="74" t="s">
        <v>301</v>
      </c>
      <c r="C215" s="38">
        <v>9540487.5099999998</v>
      </c>
      <c r="D215" s="73">
        <v>26275098</v>
      </c>
      <c r="E215" s="73">
        <v>16476598</v>
      </c>
      <c r="F215" s="73">
        <v>15152928.249999998</v>
      </c>
      <c r="G215" s="43">
        <f t="shared" si="14"/>
        <v>91.966364961990323</v>
      </c>
      <c r="H215" s="38">
        <f t="shared" si="15"/>
        <v>5612440.7399999984</v>
      </c>
      <c r="I215" s="38">
        <v>597368.96</v>
      </c>
      <c r="J215" s="73">
        <v>1083000</v>
      </c>
      <c r="K215" s="73">
        <v>904568.67</v>
      </c>
      <c r="L215" s="71">
        <f t="shared" si="16"/>
        <v>83.524346260387816</v>
      </c>
      <c r="M215" s="38">
        <f t="shared" si="17"/>
        <v>307199.71000000008</v>
      </c>
    </row>
    <row r="216" spans="1:13" ht="15.75" x14ac:dyDescent="0.25">
      <c r="A216" s="12" t="s">
        <v>60</v>
      </c>
      <c r="B216" s="74" t="s">
        <v>392</v>
      </c>
      <c r="C216" s="38">
        <v>1090004.04</v>
      </c>
      <c r="D216" s="73">
        <v>3990758</v>
      </c>
      <c r="E216" s="73">
        <v>1933758</v>
      </c>
      <c r="F216" s="73">
        <v>1562317.13</v>
      </c>
      <c r="G216" s="43">
        <f t="shared" si="14"/>
        <v>80.791760396078516</v>
      </c>
      <c r="H216" s="38">
        <f t="shared" si="15"/>
        <v>472313.08999999985</v>
      </c>
      <c r="I216" s="38">
        <v>1575.01</v>
      </c>
      <c r="J216" s="73">
        <v>3000</v>
      </c>
      <c r="K216" s="73">
        <v>2116.66</v>
      </c>
      <c r="L216" s="16">
        <f t="shared" si="16"/>
        <v>70.555333333333323</v>
      </c>
      <c r="M216" s="15">
        <f t="shared" si="17"/>
        <v>541.64999999999986</v>
      </c>
    </row>
    <row r="217" spans="1:13" s="8" customFormat="1" ht="15.75" x14ac:dyDescent="0.25">
      <c r="A217" s="11" t="s">
        <v>61</v>
      </c>
      <c r="B217" s="75" t="s">
        <v>302</v>
      </c>
      <c r="C217" s="15">
        <f>SUM(C218:C223)</f>
        <v>3779352.6199999996</v>
      </c>
      <c r="D217" s="15">
        <f>SUM(D218:D223)</f>
        <v>12729600</v>
      </c>
      <c r="E217" s="15">
        <f>SUM(E218:E223)</f>
        <v>6308720</v>
      </c>
      <c r="F217" s="15">
        <f>SUM(F218:F223)</f>
        <v>5890689.6100000003</v>
      </c>
      <c r="G217" s="36">
        <f t="shared" si="14"/>
        <v>93.373768529907821</v>
      </c>
      <c r="H217" s="15">
        <f t="shared" si="15"/>
        <v>2111336.9900000007</v>
      </c>
      <c r="I217" s="15">
        <f>SUM(I218:I223)</f>
        <v>282310.65999999997</v>
      </c>
      <c r="J217" s="15">
        <f>SUM(J218:J223)</f>
        <v>326800</v>
      </c>
      <c r="K217" s="15">
        <f>SUM(K218:K223)</f>
        <v>436581.78</v>
      </c>
      <c r="L217" s="16">
        <f t="shared" si="16"/>
        <v>133.59295593635252</v>
      </c>
      <c r="M217" s="15">
        <f t="shared" si="17"/>
        <v>154271.12000000005</v>
      </c>
    </row>
    <row r="218" spans="1:13" ht="31.5" x14ac:dyDescent="0.25">
      <c r="A218" s="12" t="s">
        <v>303</v>
      </c>
      <c r="B218" s="74" t="s">
        <v>304</v>
      </c>
      <c r="C218" s="38">
        <v>208469.34</v>
      </c>
      <c r="D218" s="73">
        <v>850500</v>
      </c>
      <c r="E218" s="73">
        <v>446300</v>
      </c>
      <c r="F218" s="73">
        <v>359542.66</v>
      </c>
      <c r="G218" s="43">
        <f t="shared" si="14"/>
        <v>80.560757338113376</v>
      </c>
      <c r="H218" s="38">
        <f t="shared" si="15"/>
        <v>151073.31999999998</v>
      </c>
      <c r="I218" s="37">
        <v>0</v>
      </c>
      <c r="J218" s="38"/>
      <c r="K218" s="38"/>
      <c r="L218" s="71" t="str">
        <f t="shared" si="16"/>
        <v/>
      </c>
      <c r="M218" s="38">
        <f t="shared" si="17"/>
        <v>0</v>
      </c>
    </row>
    <row r="219" spans="1:13" ht="31.5" x14ac:dyDescent="0.25">
      <c r="A219" s="12" t="s">
        <v>305</v>
      </c>
      <c r="B219" s="74" t="s">
        <v>306</v>
      </c>
      <c r="C219" s="38">
        <v>6286.25</v>
      </c>
      <c r="D219" s="73">
        <v>88000</v>
      </c>
      <c r="E219" s="73">
        <v>49100</v>
      </c>
      <c r="F219" s="73">
        <v>29223</v>
      </c>
      <c r="G219" s="43">
        <f t="shared" si="14"/>
        <v>59.5173116089613</v>
      </c>
      <c r="H219" s="38">
        <f t="shared" si="15"/>
        <v>22936.75</v>
      </c>
      <c r="I219" s="37">
        <v>0</v>
      </c>
      <c r="J219" s="38"/>
      <c r="K219" s="38"/>
      <c r="L219" s="71" t="str">
        <f t="shared" si="16"/>
        <v/>
      </c>
      <c r="M219" s="38">
        <f t="shared" si="17"/>
        <v>0</v>
      </c>
    </row>
    <row r="220" spans="1:13" ht="30.75" customHeight="1" x14ac:dyDescent="0.25">
      <c r="A220" s="12" t="s">
        <v>307</v>
      </c>
      <c r="B220" s="74" t="s">
        <v>308</v>
      </c>
      <c r="C220" s="38">
        <v>3332429.03</v>
      </c>
      <c r="D220" s="73">
        <v>10562000</v>
      </c>
      <c r="E220" s="73">
        <v>5280020</v>
      </c>
      <c r="F220" s="73">
        <v>5064006.45</v>
      </c>
      <c r="G220" s="43">
        <f t="shared" si="14"/>
        <v>95.908849777084185</v>
      </c>
      <c r="H220" s="38">
        <f t="shared" si="15"/>
        <v>1731577.4200000004</v>
      </c>
      <c r="I220" s="38">
        <v>198616.46</v>
      </c>
      <c r="J220" s="73">
        <v>326800</v>
      </c>
      <c r="K220" s="73">
        <v>436581.78</v>
      </c>
      <c r="L220" s="71">
        <f t="shared" si="16"/>
        <v>133.59295593635252</v>
      </c>
      <c r="M220" s="38">
        <f t="shared" si="17"/>
        <v>237965.32000000004</v>
      </c>
    </row>
    <row r="221" spans="1:13" ht="15.75" x14ac:dyDescent="0.25">
      <c r="A221" s="12" t="s">
        <v>309</v>
      </c>
      <c r="B221" s="74" t="s">
        <v>310</v>
      </c>
      <c r="C221" s="38">
        <v>224168</v>
      </c>
      <c r="D221" s="73">
        <v>853100</v>
      </c>
      <c r="E221" s="73">
        <v>433100</v>
      </c>
      <c r="F221" s="73">
        <v>419110</v>
      </c>
      <c r="G221" s="43">
        <f t="shared" si="14"/>
        <v>96.769799122604482</v>
      </c>
      <c r="H221" s="38">
        <f t="shared" si="15"/>
        <v>194942</v>
      </c>
      <c r="I221" s="38">
        <v>83694.2</v>
      </c>
      <c r="J221" s="38"/>
      <c r="K221" s="38"/>
      <c r="L221" s="71" t="str">
        <f t="shared" si="16"/>
        <v/>
      </c>
      <c r="M221" s="38">
        <f t="shared" si="17"/>
        <v>-83694.2</v>
      </c>
    </row>
    <row r="222" spans="1:13" ht="63" x14ac:dyDescent="0.25">
      <c r="A222" s="12" t="s">
        <v>311</v>
      </c>
      <c r="B222" s="74" t="s">
        <v>312</v>
      </c>
      <c r="C222" s="41"/>
      <c r="D222" s="73">
        <v>40000</v>
      </c>
      <c r="E222" s="73">
        <v>28200</v>
      </c>
      <c r="F222" s="73">
        <v>18807.5</v>
      </c>
      <c r="G222" s="43">
        <f t="shared" si="14"/>
        <v>66.693262411347519</v>
      </c>
      <c r="H222" s="38">
        <f t="shared" si="15"/>
        <v>18807.5</v>
      </c>
      <c r="I222" s="37"/>
      <c r="J222" s="38"/>
      <c r="K222" s="38"/>
      <c r="L222" s="71" t="str">
        <f t="shared" si="16"/>
        <v/>
      </c>
      <c r="M222" s="38">
        <f t="shared" si="17"/>
        <v>0</v>
      </c>
    </row>
    <row r="223" spans="1:13" s="25" customFormat="1" ht="47.25" x14ac:dyDescent="0.25">
      <c r="A223" s="12" t="s">
        <v>419</v>
      </c>
      <c r="B223" s="74" t="s">
        <v>407</v>
      </c>
      <c r="C223" s="38">
        <v>8000</v>
      </c>
      <c r="D223" s="73">
        <v>336000</v>
      </c>
      <c r="E223" s="73">
        <v>72000</v>
      </c>
      <c r="F223" s="73">
        <v>0</v>
      </c>
      <c r="G223" s="43">
        <f>IF(E223=0,"",IF(F223/E223&gt;1.5, "зв.100",F223/E223*100))</f>
        <v>0</v>
      </c>
      <c r="H223" s="38">
        <f>F223-C223</f>
        <v>-8000</v>
      </c>
      <c r="I223" s="37"/>
      <c r="J223" s="38"/>
      <c r="K223" s="38"/>
      <c r="L223" s="71" t="str">
        <f>IF(J223=0,"",IF(K223/J223&gt;1.5, "зв.100",K223/J223*100))</f>
        <v/>
      </c>
      <c r="M223" s="38">
        <f>K223-I223</f>
        <v>0</v>
      </c>
    </row>
    <row r="224" spans="1:13" s="8" customFormat="1" ht="15.75" x14ac:dyDescent="0.25">
      <c r="A224" s="12" t="s">
        <v>55</v>
      </c>
      <c r="B224" s="75" t="s">
        <v>313</v>
      </c>
      <c r="C224" s="15">
        <f>SUM(C225:C236)</f>
        <v>41407327.500000007</v>
      </c>
      <c r="D224" s="15">
        <f>SUM(D225:D236)</f>
        <v>101341243</v>
      </c>
      <c r="E224" s="15">
        <f>SUM(E225:E236)</f>
        <v>55132097</v>
      </c>
      <c r="F224" s="15">
        <f>SUM(F225:F236)</f>
        <v>47464591.379999995</v>
      </c>
      <c r="G224" s="36">
        <f t="shared" si="12"/>
        <v>86.092483258889999</v>
      </c>
      <c r="H224" s="15">
        <f t="shared" si="10"/>
        <v>6057263.8799999878</v>
      </c>
      <c r="I224" s="15">
        <f>SUM(I225:I236)</f>
        <v>8557548.1500000004</v>
      </c>
      <c r="J224" s="15">
        <f>SUM(J225:J236)</f>
        <v>47549643</v>
      </c>
      <c r="K224" s="15">
        <f>SUM(K225:K236)</f>
        <v>1958473.5499999998</v>
      </c>
      <c r="L224" s="16">
        <f t="shared" si="11"/>
        <v>4.1187975901312228</v>
      </c>
      <c r="M224" s="15">
        <f t="shared" si="13"/>
        <v>-6599074.6000000006</v>
      </c>
    </row>
    <row r="225" spans="1:13" ht="47.25" x14ac:dyDescent="0.25">
      <c r="A225" s="12" t="s">
        <v>314</v>
      </c>
      <c r="B225" s="74" t="s">
        <v>315</v>
      </c>
      <c r="C225" s="38">
        <v>499888.13</v>
      </c>
      <c r="D225" s="73">
        <v>3617400</v>
      </c>
      <c r="E225" s="73">
        <v>1874150</v>
      </c>
      <c r="F225" s="73">
        <v>1542612.19</v>
      </c>
      <c r="G225" s="43">
        <f t="shared" si="12"/>
        <v>82.309963983672603</v>
      </c>
      <c r="H225" s="38">
        <f t="shared" si="10"/>
        <v>1042724.0599999999</v>
      </c>
      <c r="I225" s="72">
        <v>0</v>
      </c>
      <c r="J225" s="73">
        <v>0</v>
      </c>
      <c r="K225" s="73">
        <v>22434</v>
      </c>
      <c r="L225" s="71" t="str">
        <f t="shared" si="11"/>
        <v/>
      </c>
      <c r="M225" s="38">
        <f t="shared" si="13"/>
        <v>22434</v>
      </c>
    </row>
    <row r="226" spans="1:13" ht="15.75" x14ac:dyDescent="0.25">
      <c r="A226" s="12" t="s">
        <v>316</v>
      </c>
      <c r="B226" s="74" t="s">
        <v>317</v>
      </c>
      <c r="C226" s="38">
        <v>43680.9</v>
      </c>
      <c r="D226" s="73">
        <v>65000</v>
      </c>
      <c r="E226" s="73">
        <v>55000</v>
      </c>
      <c r="F226" s="73">
        <v>16679.080000000002</v>
      </c>
      <c r="G226" s="43">
        <f t="shared" si="12"/>
        <v>30.325600000000001</v>
      </c>
      <c r="H226" s="38">
        <f t="shared" si="10"/>
        <v>-27001.82</v>
      </c>
      <c r="I226" s="38">
        <v>1211922.8500000001</v>
      </c>
      <c r="J226" s="73">
        <v>17934450</v>
      </c>
      <c r="K226" s="73">
        <v>1478131.3</v>
      </c>
      <c r="L226" s="71">
        <f t="shared" si="11"/>
        <v>8.2418546428800443</v>
      </c>
      <c r="M226" s="38">
        <f t="shared" si="13"/>
        <v>266208.44999999995</v>
      </c>
    </row>
    <row r="227" spans="1:13" ht="31.5" customHeight="1" x14ac:dyDescent="0.25">
      <c r="A227" s="12" t="s">
        <v>318</v>
      </c>
      <c r="B227" s="74" t="s">
        <v>319</v>
      </c>
      <c r="C227" s="72"/>
      <c r="D227" s="38"/>
      <c r="E227" s="110"/>
      <c r="F227" s="38"/>
      <c r="G227" s="43" t="str">
        <f>IF(E227=0,"",IF(F227/E227&gt;1.5, "зв.100",F227/E227*100))</f>
        <v/>
      </c>
      <c r="H227" s="38">
        <f>F227-C227</f>
        <v>0</v>
      </c>
      <c r="I227" s="72">
        <v>0</v>
      </c>
      <c r="J227" s="73">
        <v>1291908</v>
      </c>
      <c r="K227" s="73">
        <v>190324.15</v>
      </c>
      <c r="L227" s="71">
        <f t="shared" si="11"/>
        <v>14.732020391544909</v>
      </c>
      <c r="M227" s="38">
        <f t="shared" si="13"/>
        <v>190324.15</v>
      </c>
    </row>
    <row r="228" spans="1:13" s="25" customFormat="1" ht="31.5" x14ac:dyDescent="0.25">
      <c r="A228" s="12" t="s">
        <v>320</v>
      </c>
      <c r="B228" s="74" t="s">
        <v>321</v>
      </c>
      <c r="C228" s="38">
        <v>101475.01</v>
      </c>
      <c r="D228" s="73">
        <v>351000</v>
      </c>
      <c r="E228" s="73">
        <v>195700</v>
      </c>
      <c r="F228" s="73">
        <v>152659.65</v>
      </c>
      <c r="G228" s="43">
        <f t="shared" si="12"/>
        <v>78.006974961676036</v>
      </c>
      <c r="H228" s="38">
        <f t="shared" si="10"/>
        <v>51184.639999999999</v>
      </c>
      <c r="I228" s="72">
        <v>0</v>
      </c>
      <c r="J228" s="38"/>
      <c r="K228" s="38"/>
      <c r="L228" s="71" t="str">
        <f t="shared" si="11"/>
        <v/>
      </c>
      <c r="M228" s="38">
        <f t="shared" si="13"/>
        <v>0</v>
      </c>
    </row>
    <row r="229" spans="1:13" ht="18" customHeight="1" x14ac:dyDescent="0.25">
      <c r="A229" s="12" t="s">
        <v>322</v>
      </c>
      <c r="B229" s="74" t="s">
        <v>323</v>
      </c>
      <c r="C229" s="38">
        <v>4000000</v>
      </c>
      <c r="D229" s="73">
        <v>7288600</v>
      </c>
      <c r="E229" s="73">
        <v>5642350</v>
      </c>
      <c r="F229" s="73">
        <v>5202485</v>
      </c>
      <c r="G229" s="43">
        <f t="shared" si="12"/>
        <v>92.204223417547652</v>
      </c>
      <c r="H229" s="38">
        <f t="shared" si="10"/>
        <v>1202485</v>
      </c>
      <c r="I229" s="72">
        <v>0</v>
      </c>
      <c r="J229" s="73">
        <v>2845701</v>
      </c>
      <c r="K229" s="73">
        <v>0</v>
      </c>
      <c r="L229" s="71">
        <f t="shared" si="11"/>
        <v>0</v>
      </c>
      <c r="M229" s="38">
        <f t="shared" si="13"/>
        <v>0</v>
      </c>
    </row>
    <row r="230" spans="1:13" ht="31.5" x14ac:dyDescent="0.25">
      <c r="A230" s="12" t="s">
        <v>324</v>
      </c>
      <c r="B230" s="74" t="s">
        <v>325</v>
      </c>
      <c r="C230" s="38">
        <v>11500354</v>
      </c>
      <c r="D230" s="73">
        <v>5164800</v>
      </c>
      <c r="E230" s="73">
        <v>5000000</v>
      </c>
      <c r="F230" s="73">
        <v>5000000</v>
      </c>
      <c r="G230" s="43">
        <f t="shared" si="12"/>
        <v>100</v>
      </c>
      <c r="H230" s="38">
        <f t="shared" si="10"/>
        <v>-6500354</v>
      </c>
      <c r="I230" s="38">
        <v>303291.36</v>
      </c>
      <c r="J230" s="73">
        <v>5492315</v>
      </c>
      <c r="K230" s="73">
        <v>6337.2</v>
      </c>
      <c r="L230" s="71">
        <f t="shared" si="11"/>
        <v>0.11538303975645971</v>
      </c>
      <c r="M230" s="38">
        <f t="shared" si="13"/>
        <v>-296954.15999999997</v>
      </c>
    </row>
    <row r="231" spans="1:13" ht="47.25" x14ac:dyDescent="0.25">
      <c r="A231" s="12" t="s">
        <v>326</v>
      </c>
      <c r="B231" s="74" t="s">
        <v>327</v>
      </c>
      <c r="C231" s="38">
        <v>2300000</v>
      </c>
      <c r="D231" s="73">
        <v>4817800</v>
      </c>
      <c r="E231" s="73">
        <v>3074000</v>
      </c>
      <c r="F231" s="73">
        <v>2574000</v>
      </c>
      <c r="G231" s="43">
        <f t="shared" si="12"/>
        <v>83.734547820429412</v>
      </c>
      <c r="H231" s="38">
        <f t="shared" ref="H231:H274" si="18">F231-C231</f>
        <v>274000</v>
      </c>
      <c r="I231" s="72"/>
      <c r="J231" s="38"/>
      <c r="K231" s="38"/>
      <c r="L231" s="71" t="str">
        <f t="shared" ref="L231:L274" si="19">IF(J231=0,"",IF(K231/J231&gt;1.5, "зв.100",K231/J231*100))</f>
        <v/>
      </c>
      <c r="M231" s="38">
        <f t="shared" si="13"/>
        <v>0</v>
      </c>
    </row>
    <row r="232" spans="1:13" ht="15.75" x14ac:dyDescent="0.25">
      <c r="A232" s="12" t="s">
        <v>328</v>
      </c>
      <c r="B232" s="74" t="s">
        <v>329</v>
      </c>
      <c r="C232" s="38">
        <v>14899279.77</v>
      </c>
      <c r="D232" s="73">
        <v>48445543</v>
      </c>
      <c r="E232" s="73">
        <v>23854037</v>
      </c>
      <c r="F232" s="73">
        <v>19273709.199999999</v>
      </c>
      <c r="G232" s="43">
        <f t="shared" ref="G232:G274" si="20">IF(E232=0,"",IF(F232/E232&gt;1.5, "зв.100",F232/E232*100))</f>
        <v>80.798521441045807</v>
      </c>
      <c r="H232" s="38">
        <f t="shared" si="18"/>
        <v>4374429.43</v>
      </c>
      <c r="I232" s="38">
        <v>6952435.1399999997</v>
      </c>
      <c r="J232" s="73">
        <v>15980789</v>
      </c>
      <c r="K232" s="73">
        <v>261246.9</v>
      </c>
      <c r="L232" s="71">
        <f t="shared" si="19"/>
        <v>1.6347559560419702</v>
      </c>
      <c r="M232" s="38">
        <f t="shared" ref="M232:M274" si="21">K232-I232</f>
        <v>-6691188.2399999993</v>
      </c>
    </row>
    <row r="233" spans="1:13" s="25" customFormat="1" ht="31.5" x14ac:dyDescent="0.25">
      <c r="A233" s="12" t="s">
        <v>330</v>
      </c>
      <c r="B233" s="74" t="s">
        <v>331</v>
      </c>
      <c r="C233" s="38">
        <v>374968</v>
      </c>
      <c r="D233" s="73">
        <v>1097500</v>
      </c>
      <c r="E233" s="73">
        <v>525000</v>
      </c>
      <c r="F233" s="73">
        <v>520779</v>
      </c>
      <c r="G233" s="43">
        <f t="shared" si="20"/>
        <v>99.195999999999998</v>
      </c>
      <c r="H233" s="38">
        <f t="shared" si="18"/>
        <v>145811</v>
      </c>
      <c r="I233" s="72">
        <v>0</v>
      </c>
      <c r="J233" s="38"/>
      <c r="K233" s="38"/>
      <c r="L233" s="71" t="str">
        <f t="shared" si="19"/>
        <v/>
      </c>
      <c r="M233" s="38">
        <f t="shared" si="21"/>
        <v>0</v>
      </c>
    </row>
    <row r="234" spans="1:13" s="25" customFormat="1" ht="15.75" x14ac:dyDescent="0.25">
      <c r="A234" s="12" t="s">
        <v>332</v>
      </c>
      <c r="B234" s="74" t="s">
        <v>333</v>
      </c>
      <c r="C234" s="38">
        <v>3390.06</v>
      </c>
      <c r="D234" s="73">
        <v>125700</v>
      </c>
      <c r="E234" s="73">
        <v>97805</v>
      </c>
      <c r="F234" s="73">
        <v>60095</v>
      </c>
      <c r="G234" s="43">
        <f t="shared" si="20"/>
        <v>61.443688972956387</v>
      </c>
      <c r="H234" s="38">
        <f t="shared" si="18"/>
        <v>56704.94</v>
      </c>
      <c r="I234" s="72">
        <v>0</v>
      </c>
      <c r="J234" s="38"/>
      <c r="K234" s="38"/>
      <c r="L234" s="71" t="str">
        <f t="shared" si="19"/>
        <v/>
      </c>
      <c r="M234" s="38">
        <f t="shared" si="21"/>
        <v>0</v>
      </c>
    </row>
    <row r="235" spans="1:13" ht="47.25" x14ac:dyDescent="0.25">
      <c r="A235" s="12" t="s">
        <v>334</v>
      </c>
      <c r="B235" s="74" t="s">
        <v>335</v>
      </c>
      <c r="C235" s="38">
        <v>542503.6</v>
      </c>
      <c r="D235" s="73">
        <v>1786900</v>
      </c>
      <c r="E235" s="73">
        <v>1030987</v>
      </c>
      <c r="F235" s="73">
        <v>970100.1</v>
      </c>
      <c r="G235" s="43">
        <f t="shared" si="20"/>
        <v>94.094309627570468</v>
      </c>
      <c r="H235" s="38">
        <f t="shared" si="18"/>
        <v>427596.5</v>
      </c>
      <c r="I235" s="72">
        <v>0</v>
      </c>
      <c r="J235" s="38"/>
      <c r="K235" s="38"/>
      <c r="L235" s="71" t="str">
        <f t="shared" si="19"/>
        <v/>
      </c>
      <c r="M235" s="38">
        <f t="shared" si="21"/>
        <v>0</v>
      </c>
    </row>
    <row r="236" spans="1:13" ht="78.75" x14ac:dyDescent="0.25">
      <c r="A236" s="12" t="s">
        <v>336</v>
      </c>
      <c r="B236" s="74" t="s">
        <v>337</v>
      </c>
      <c r="C236" s="38">
        <v>7141788.0300000003</v>
      </c>
      <c r="D236" s="73">
        <v>28581000</v>
      </c>
      <c r="E236" s="73">
        <v>13783068</v>
      </c>
      <c r="F236" s="73">
        <v>12151472.16</v>
      </c>
      <c r="G236" s="43">
        <f t="shared" si="20"/>
        <v>88.162317417283305</v>
      </c>
      <c r="H236" s="38">
        <f t="shared" si="18"/>
        <v>5009684.13</v>
      </c>
      <c r="I236" s="38">
        <v>89898.8</v>
      </c>
      <c r="J236" s="73">
        <v>4004480</v>
      </c>
      <c r="K236" s="73">
        <v>0</v>
      </c>
      <c r="L236" s="71">
        <f t="shared" si="19"/>
        <v>0</v>
      </c>
      <c r="M236" s="38">
        <f t="shared" si="21"/>
        <v>-89898.8</v>
      </c>
    </row>
    <row r="237" spans="1:13" s="8" customFormat="1" ht="15.75" x14ac:dyDescent="0.25">
      <c r="A237" s="11" t="s">
        <v>62</v>
      </c>
      <c r="B237" s="75" t="s">
        <v>338</v>
      </c>
      <c r="C237" s="15">
        <f>SUM(C238:C243)</f>
        <v>0</v>
      </c>
      <c r="D237" s="15">
        <f>SUM(D238:D243)</f>
        <v>0</v>
      </c>
      <c r="E237" s="15">
        <f>SUM(E238:E243)</f>
        <v>0</v>
      </c>
      <c r="F237" s="15">
        <f>SUM(F238:F243)</f>
        <v>0</v>
      </c>
      <c r="G237" s="36" t="str">
        <f t="shared" ref="G237:G243" si="22">IF(E237=0,"",IF(F237/E237&gt;1.5, "зв.100",F237/E237*100))</f>
        <v/>
      </c>
      <c r="H237" s="15">
        <f>F237-C237</f>
        <v>0</v>
      </c>
      <c r="I237" s="15">
        <f>SUM(I238:I243)</f>
        <v>25391493.5</v>
      </c>
      <c r="J237" s="15">
        <f>SUM(J238:J243)</f>
        <v>156336957</v>
      </c>
      <c r="K237" s="15">
        <f>SUM(K238:K243)</f>
        <v>14969110.810000001</v>
      </c>
      <c r="L237" s="16">
        <f t="shared" ref="L237:L249" si="23">IF(J237=0,"",IF(K237/J237&gt;1.5, "зв.100",K237/J237*100))</f>
        <v>9.5749022478415</v>
      </c>
      <c r="M237" s="15">
        <f t="shared" ref="M237:M243" si="24">K237-I237</f>
        <v>-10422382.689999999</v>
      </c>
    </row>
    <row r="238" spans="1:13" ht="31.5" x14ac:dyDescent="0.25">
      <c r="A238" s="12" t="s">
        <v>339</v>
      </c>
      <c r="B238" s="74" t="s">
        <v>340</v>
      </c>
      <c r="C238" s="38">
        <v>0</v>
      </c>
      <c r="D238" s="38">
        <v>0</v>
      </c>
      <c r="E238" s="38">
        <v>0</v>
      </c>
      <c r="F238" s="38">
        <v>0</v>
      </c>
      <c r="G238" s="43" t="str">
        <f t="shared" si="22"/>
        <v/>
      </c>
      <c r="H238" s="38">
        <f>F238-C238</f>
        <v>0</v>
      </c>
      <c r="I238" s="38">
        <v>24453897.010000002</v>
      </c>
      <c r="J238" s="73">
        <v>144987957</v>
      </c>
      <c r="K238" s="73">
        <v>14594936.57</v>
      </c>
      <c r="L238" s="71">
        <f t="shared" si="23"/>
        <v>10.066309555627438</v>
      </c>
      <c r="M238" s="38">
        <f t="shared" si="24"/>
        <v>-9858960.4400000013</v>
      </c>
    </row>
    <row r="239" spans="1:13" ht="31.5" hidden="1" x14ac:dyDescent="0.25">
      <c r="A239" s="12" t="s">
        <v>341</v>
      </c>
      <c r="B239" s="74" t="s">
        <v>342</v>
      </c>
      <c r="C239" s="38">
        <v>0</v>
      </c>
      <c r="D239" s="38">
        <v>0</v>
      </c>
      <c r="E239" s="70"/>
      <c r="F239" s="38">
        <v>0</v>
      </c>
      <c r="G239" s="43" t="str">
        <f t="shared" si="22"/>
        <v/>
      </c>
      <c r="H239" s="38">
        <f>F239-C239</f>
        <v>0</v>
      </c>
      <c r="I239" s="72"/>
      <c r="J239" s="73">
        <v>0</v>
      </c>
      <c r="K239" s="73">
        <v>0</v>
      </c>
      <c r="L239" s="71" t="str">
        <f t="shared" si="23"/>
        <v/>
      </c>
      <c r="M239" s="38">
        <f t="shared" si="24"/>
        <v>0</v>
      </c>
    </row>
    <row r="240" spans="1:13" s="25" customFormat="1" ht="47.25" x14ac:dyDescent="0.25">
      <c r="A240" s="12" t="s">
        <v>396</v>
      </c>
      <c r="B240" s="74" t="s">
        <v>393</v>
      </c>
      <c r="C240" s="38"/>
      <c r="D240" s="38"/>
      <c r="E240" s="70"/>
      <c r="F240" s="38"/>
      <c r="G240" s="43" t="str">
        <f t="shared" si="22"/>
        <v/>
      </c>
      <c r="H240" s="38">
        <f>F240-C240</f>
        <v>0</v>
      </c>
      <c r="I240" s="38">
        <v>937596.49</v>
      </c>
      <c r="J240" s="73">
        <v>3000000</v>
      </c>
      <c r="K240" s="73">
        <v>0</v>
      </c>
      <c r="L240" s="71">
        <f t="shared" si="23"/>
        <v>0</v>
      </c>
      <c r="M240" s="38">
        <f t="shared" si="24"/>
        <v>-937596.49</v>
      </c>
    </row>
    <row r="241" spans="1:13" s="25" customFormat="1" ht="15.75" x14ac:dyDescent="0.25">
      <c r="A241" s="12" t="s">
        <v>420</v>
      </c>
      <c r="B241" s="74" t="s">
        <v>409</v>
      </c>
      <c r="C241" s="38"/>
      <c r="D241" s="38"/>
      <c r="E241" s="70"/>
      <c r="F241" s="38"/>
      <c r="G241" s="43" t="str">
        <f t="shared" si="22"/>
        <v/>
      </c>
      <c r="H241" s="38"/>
      <c r="I241" s="72"/>
      <c r="J241" s="73">
        <v>8000000</v>
      </c>
      <c r="K241" s="73">
        <v>374174.24</v>
      </c>
      <c r="L241" s="71">
        <f>IF(J241=0,"",IF(K241/J241&gt;1.5, "зв.100",K241/J241*100))</f>
        <v>4.6771779999999996</v>
      </c>
      <c r="M241" s="38">
        <f t="shared" si="24"/>
        <v>374174.24</v>
      </c>
    </row>
    <row r="242" spans="1:13" ht="31.5" x14ac:dyDescent="0.25">
      <c r="A242" s="12" t="s">
        <v>343</v>
      </c>
      <c r="B242" s="74" t="s">
        <v>344</v>
      </c>
      <c r="C242" s="38">
        <v>0</v>
      </c>
      <c r="D242" s="38">
        <v>0</v>
      </c>
      <c r="E242" s="38">
        <v>0</v>
      </c>
      <c r="F242" s="38">
        <v>0</v>
      </c>
      <c r="G242" s="43" t="str">
        <f t="shared" si="22"/>
        <v/>
      </c>
      <c r="H242" s="38">
        <f>F242-C242</f>
        <v>0</v>
      </c>
      <c r="I242" s="38"/>
      <c r="J242" s="73">
        <v>299000</v>
      </c>
      <c r="K242" s="73">
        <v>0</v>
      </c>
      <c r="L242" s="71">
        <f t="shared" si="23"/>
        <v>0</v>
      </c>
      <c r="M242" s="38">
        <f t="shared" si="24"/>
        <v>0</v>
      </c>
    </row>
    <row r="243" spans="1:13" s="25" customFormat="1" ht="47.25" x14ac:dyDescent="0.25">
      <c r="A243" s="12" t="s">
        <v>421</v>
      </c>
      <c r="B243" s="74" t="s">
        <v>410</v>
      </c>
      <c r="C243" s="38"/>
      <c r="D243" s="38"/>
      <c r="E243" s="38"/>
      <c r="F243" s="38"/>
      <c r="G243" s="43" t="str">
        <f t="shared" si="22"/>
        <v/>
      </c>
      <c r="H243" s="38"/>
      <c r="I243" s="38"/>
      <c r="J243" s="73">
        <v>50000</v>
      </c>
      <c r="K243" s="73">
        <v>0</v>
      </c>
      <c r="L243" s="71">
        <f>IF(J243=0,"",IF(K243/J243&gt;1.5, "зв.100",K243/J243*100))</f>
        <v>0</v>
      </c>
      <c r="M243" s="38">
        <f t="shared" si="24"/>
        <v>0</v>
      </c>
    </row>
    <row r="244" spans="1:13" s="8" customFormat="1" ht="31.5" x14ac:dyDescent="0.25">
      <c r="A244" s="11" t="s">
        <v>345</v>
      </c>
      <c r="B244" s="75" t="s">
        <v>346</v>
      </c>
      <c r="C244" s="15">
        <f>SUM(C245:C249)</f>
        <v>23001372.189999998</v>
      </c>
      <c r="D244" s="15">
        <f>SUM(D245:D249)</f>
        <v>54947400</v>
      </c>
      <c r="E244" s="15">
        <f>SUM(E245:E249)</f>
        <v>32107900</v>
      </c>
      <c r="F244" s="15">
        <f>SUM(F245:F249)</f>
        <v>26371276.66</v>
      </c>
      <c r="G244" s="36">
        <f t="shared" si="20"/>
        <v>82.133296353856849</v>
      </c>
      <c r="H244" s="15">
        <f t="shared" si="18"/>
        <v>3369904.4700000025</v>
      </c>
      <c r="I244" s="15">
        <f>SUM(I245:I249)</f>
        <v>11560148.57</v>
      </c>
      <c r="J244" s="15">
        <f>SUM(J245:J249)</f>
        <v>59546307</v>
      </c>
      <c r="K244" s="15">
        <f>SUM(K245:K249)</f>
        <v>1054641.1000000001</v>
      </c>
      <c r="L244" s="16">
        <f t="shared" si="23"/>
        <v>1.7711276368490829</v>
      </c>
      <c r="M244" s="15">
        <f t="shared" ref="M244:M249" si="25">K244-I244</f>
        <v>-10505507.470000001</v>
      </c>
    </row>
    <row r="245" spans="1:13" ht="31.5" x14ac:dyDescent="0.25">
      <c r="A245" s="12" t="s">
        <v>347</v>
      </c>
      <c r="B245" s="74" t="s">
        <v>348</v>
      </c>
      <c r="C245" s="96"/>
      <c r="D245" s="73">
        <v>18396800</v>
      </c>
      <c r="E245" s="73">
        <v>11056000</v>
      </c>
      <c r="F245" s="73">
        <v>8227526</v>
      </c>
      <c r="G245" s="43">
        <f t="shared" si="20"/>
        <v>74.416841534008682</v>
      </c>
      <c r="H245" s="38">
        <f t="shared" si="18"/>
        <v>8227526</v>
      </c>
      <c r="I245" s="72"/>
      <c r="J245" s="38"/>
      <c r="K245" s="38"/>
      <c r="L245" s="71" t="str">
        <f t="shared" si="23"/>
        <v/>
      </c>
      <c r="M245" s="38">
        <f t="shared" si="25"/>
        <v>0</v>
      </c>
    </row>
    <row r="246" spans="1:13" ht="15.75" x14ac:dyDescent="0.25">
      <c r="A246" s="12" t="s">
        <v>349</v>
      </c>
      <c r="B246" s="74" t="s">
        <v>350</v>
      </c>
      <c r="C246" s="38">
        <v>7989928.79</v>
      </c>
      <c r="D246" s="73">
        <v>3509700</v>
      </c>
      <c r="E246" s="73">
        <v>3440000</v>
      </c>
      <c r="F246" s="73">
        <v>3440000</v>
      </c>
      <c r="G246" s="43">
        <f t="shared" si="20"/>
        <v>100</v>
      </c>
      <c r="H246" s="38">
        <f t="shared" si="18"/>
        <v>-4549928.79</v>
      </c>
      <c r="I246" s="72"/>
      <c r="J246" s="38"/>
      <c r="K246" s="38"/>
      <c r="L246" s="71" t="str">
        <f t="shared" si="23"/>
        <v/>
      </c>
      <c r="M246" s="38">
        <f t="shared" si="25"/>
        <v>0</v>
      </c>
    </row>
    <row r="247" spans="1:13" ht="15.75" x14ac:dyDescent="0.25">
      <c r="A247" s="12" t="s">
        <v>351</v>
      </c>
      <c r="B247" s="74" t="s">
        <v>352</v>
      </c>
      <c r="C247" s="38">
        <v>11011333</v>
      </c>
      <c r="D247" s="73">
        <v>30380900</v>
      </c>
      <c r="E247" s="73">
        <v>15900000</v>
      </c>
      <c r="F247" s="73">
        <v>13575760</v>
      </c>
      <c r="G247" s="43">
        <f t="shared" si="20"/>
        <v>85.382138364779863</v>
      </c>
      <c r="H247" s="38">
        <f t="shared" si="18"/>
        <v>2564427</v>
      </c>
      <c r="I247" s="38">
        <v>11560148.57</v>
      </c>
      <c r="J247" s="73">
        <v>59546307</v>
      </c>
      <c r="K247" s="73">
        <v>1054641.1000000001</v>
      </c>
      <c r="L247" s="71">
        <f t="shared" si="23"/>
        <v>1.7711276368490829</v>
      </c>
      <c r="M247" s="38">
        <f t="shared" si="25"/>
        <v>-10505507.470000001</v>
      </c>
    </row>
    <row r="248" spans="1:13" ht="31.5" x14ac:dyDescent="0.25">
      <c r="A248" s="12" t="s">
        <v>353</v>
      </c>
      <c r="B248" s="74" t="s">
        <v>354</v>
      </c>
      <c r="C248" s="38">
        <v>4000110.4</v>
      </c>
      <c r="D248" s="73">
        <v>2600000</v>
      </c>
      <c r="E248" s="73">
        <v>1681900</v>
      </c>
      <c r="F248" s="73">
        <v>1118350</v>
      </c>
      <c r="G248" s="43">
        <f t="shared" si="20"/>
        <v>66.493251679648012</v>
      </c>
      <c r="H248" s="38">
        <f t="shared" si="18"/>
        <v>-2881760.4</v>
      </c>
      <c r="I248" s="72"/>
      <c r="J248" s="38"/>
      <c r="K248" s="38"/>
      <c r="L248" s="71" t="str">
        <f t="shared" si="23"/>
        <v/>
      </c>
      <c r="M248" s="38">
        <f t="shared" si="25"/>
        <v>0</v>
      </c>
    </row>
    <row r="249" spans="1:13" ht="18" customHeight="1" x14ac:dyDescent="0.25">
      <c r="A249" s="12" t="s">
        <v>355</v>
      </c>
      <c r="B249" s="74" t="s">
        <v>356</v>
      </c>
      <c r="C249" s="96"/>
      <c r="D249" s="73">
        <v>60000</v>
      </c>
      <c r="E249" s="73">
        <v>30000</v>
      </c>
      <c r="F249" s="73">
        <v>9640.66</v>
      </c>
      <c r="G249" s="43">
        <f t="shared" si="20"/>
        <v>32.135533333333335</v>
      </c>
      <c r="H249" s="38">
        <f t="shared" si="18"/>
        <v>9640.66</v>
      </c>
      <c r="I249" s="72"/>
      <c r="J249" s="38"/>
      <c r="K249" s="38"/>
      <c r="L249" s="71" t="str">
        <f t="shared" si="23"/>
        <v/>
      </c>
      <c r="M249" s="38">
        <f t="shared" si="25"/>
        <v>0</v>
      </c>
    </row>
    <row r="250" spans="1:13" s="8" customFormat="1" ht="15.75" x14ac:dyDescent="0.2">
      <c r="A250" s="11" t="s">
        <v>91</v>
      </c>
      <c r="B250" s="57">
        <v>7200</v>
      </c>
      <c r="C250" s="15">
        <f>SUM(C251:C252)</f>
        <v>240481.75</v>
      </c>
      <c r="D250" s="15">
        <f>SUM(D251:D252)</f>
        <v>1156000</v>
      </c>
      <c r="E250" s="15">
        <f>SUM(E251:E252)</f>
        <v>570000</v>
      </c>
      <c r="F250" s="15">
        <f>SUM(F251:F252)</f>
        <v>311246.21999999997</v>
      </c>
      <c r="G250" s="36">
        <f t="shared" si="20"/>
        <v>54.604599999999991</v>
      </c>
      <c r="H250" s="15">
        <f t="shared" si="18"/>
        <v>70764.469999999972</v>
      </c>
      <c r="I250" s="15">
        <f>SUM(I251:I252)</f>
        <v>0</v>
      </c>
      <c r="J250" s="15">
        <f>SUM(J251:J252)</f>
        <v>0</v>
      </c>
      <c r="K250" s="15">
        <f>SUM(K251:K252)</f>
        <v>0</v>
      </c>
      <c r="L250" s="16" t="str">
        <f t="shared" si="19"/>
        <v/>
      </c>
      <c r="M250" s="15">
        <f t="shared" si="21"/>
        <v>0</v>
      </c>
    </row>
    <row r="251" spans="1:13" ht="31.5" x14ac:dyDescent="0.25">
      <c r="A251" s="12" t="s">
        <v>357</v>
      </c>
      <c r="B251" s="74" t="s">
        <v>358</v>
      </c>
      <c r="C251" s="38">
        <v>240481.75</v>
      </c>
      <c r="D251" s="73">
        <v>756000</v>
      </c>
      <c r="E251" s="73">
        <v>370000</v>
      </c>
      <c r="F251" s="73">
        <v>311246.21999999997</v>
      </c>
      <c r="G251" s="43">
        <f t="shared" si="20"/>
        <v>84.120599999999996</v>
      </c>
      <c r="H251" s="38">
        <f t="shared" si="18"/>
        <v>70764.469999999972</v>
      </c>
      <c r="I251" s="38">
        <v>0</v>
      </c>
      <c r="J251" s="38">
        <v>0</v>
      </c>
      <c r="K251" s="38">
        <v>0</v>
      </c>
      <c r="L251" s="16" t="str">
        <f t="shared" si="19"/>
        <v/>
      </c>
      <c r="M251" s="15">
        <f t="shared" si="21"/>
        <v>0</v>
      </c>
    </row>
    <row r="252" spans="1:13" s="25" customFormat="1" ht="15.75" x14ac:dyDescent="0.25">
      <c r="A252" s="12" t="s">
        <v>359</v>
      </c>
      <c r="B252" s="74" t="s">
        <v>360</v>
      </c>
      <c r="C252" s="42"/>
      <c r="D252" s="73">
        <v>400000</v>
      </c>
      <c r="E252" s="73">
        <v>200000</v>
      </c>
      <c r="F252" s="73">
        <v>0</v>
      </c>
      <c r="G252" s="43">
        <f t="shared" si="20"/>
        <v>0</v>
      </c>
      <c r="H252" s="38">
        <f t="shared" si="18"/>
        <v>0</v>
      </c>
      <c r="I252" s="38"/>
      <c r="J252" s="38"/>
      <c r="K252" s="38"/>
      <c r="L252" s="16" t="str">
        <f t="shared" si="19"/>
        <v/>
      </c>
      <c r="M252" s="15">
        <f t="shared" si="21"/>
        <v>0</v>
      </c>
    </row>
    <row r="253" spans="1:13" s="8" customFormat="1" ht="31.5" x14ac:dyDescent="0.25">
      <c r="A253" s="11" t="s">
        <v>63</v>
      </c>
      <c r="B253" s="75" t="s">
        <v>361</v>
      </c>
      <c r="C253" s="15">
        <f>C254</f>
        <v>0</v>
      </c>
      <c r="D253" s="15">
        <f>D254</f>
        <v>0</v>
      </c>
      <c r="E253" s="15">
        <f>E254</f>
        <v>0</v>
      </c>
      <c r="F253" s="15">
        <f>F254</f>
        <v>0</v>
      </c>
      <c r="G253" s="36" t="str">
        <f t="shared" si="20"/>
        <v/>
      </c>
      <c r="H253" s="15">
        <f t="shared" si="18"/>
        <v>0</v>
      </c>
      <c r="I253" s="15">
        <f>I254</f>
        <v>1200</v>
      </c>
      <c r="J253" s="15">
        <f>J254</f>
        <v>25000</v>
      </c>
      <c r="K253" s="15">
        <f>K254</f>
        <v>4000</v>
      </c>
      <c r="L253" s="16">
        <f t="shared" si="19"/>
        <v>16</v>
      </c>
      <c r="M253" s="15">
        <f t="shared" si="21"/>
        <v>2800</v>
      </c>
    </row>
    <row r="254" spans="1:13" ht="15.75" x14ac:dyDescent="0.25">
      <c r="A254" s="12" t="s">
        <v>363</v>
      </c>
      <c r="B254" s="74" t="s">
        <v>362</v>
      </c>
      <c r="C254" s="41"/>
      <c r="D254" s="95"/>
      <c r="E254" s="110"/>
      <c r="F254" s="38"/>
      <c r="G254" s="43" t="str">
        <f t="shared" si="20"/>
        <v/>
      </c>
      <c r="H254" s="38">
        <f t="shared" si="18"/>
        <v>0</v>
      </c>
      <c r="I254" s="38">
        <v>1200</v>
      </c>
      <c r="J254" s="73">
        <v>25000</v>
      </c>
      <c r="K254" s="73">
        <v>4000</v>
      </c>
      <c r="L254" s="71">
        <f t="shared" si="19"/>
        <v>16</v>
      </c>
      <c r="M254" s="38">
        <f t="shared" si="21"/>
        <v>2800</v>
      </c>
    </row>
    <row r="255" spans="1:13" s="8" customFormat="1" ht="31.5" x14ac:dyDescent="0.25">
      <c r="A255" s="11" t="s">
        <v>364</v>
      </c>
      <c r="B255" s="75" t="s">
        <v>365</v>
      </c>
      <c r="C255" s="15">
        <f>SUM(C256:C259)</f>
        <v>438420.70999999996</v>
      </c>
      <c r="D255" s="15">
        <f>SUM(D256:D259)</f>
        <v>2678710</v>
      </c>
      <c r="E255" s="15">
        <f>SUM(E256:E259)</f>
        <v>1588010</v>
      </c>
      <c r="F255" s="15">
        <f>F257+F258+F256+F259</f>
        <v>719330.97</v>
      </c>
      <c r="G255" s="36">
        <f t="shared" si="20"/>
        <v>45.297634775599647</v>
      </c>
      <c r="H255" s="15">
        <f t="shared" si="18"/>
        <v>280910.26</v>
      </c>
      <c r="I255" s="15">
        <f>SUM(I256:I259)</f>
        <v>0</v>
      </c>
      <c r="J255" s="15">
        <f>SUM(J256:J259)</f>
        <v>22670000</v>
      </c>
      <c r="K255" s="15">
        <f>SUM(K256:K259)</f>
        <v>15244000</v>
      </c>
      <c r="L255" s="16">
        <f t="shared" si="19"/>
        <v>67.24305249228054</v>
      </c>
      <c r="M255" s="15">
        <f t="shared" si="21"/>
        <v>15244000</v>
      </c>
    </row>
    <row r="256" spans="1:13" s="26" customFormat="1" ht="15.75" x14ac:dyDescent="0.25">
      <c r="A256" s="12" t="s">
        <v>366</v>
      </c>
      <c r="B256" s="74" t="s">
        <v>367</v>
      </c>
      <c r="C256" s="38">
        <v>170168.99</v>
      </c>
      <c r="D256" s="73">
        <v>700000</v>
      </c>
      <c r="E256" s="73">
        <v>525300</v>
      </c>
      <c r="F256" s="73">
        <v>458280.35</v>
      </c>
      <c r="G256" s="43">
        <f t="shared" si="20"/>
        <v>87.24164287074052</v>
      </c>
      <c r="H256" s="38">
        <f t="shared" si="18"/>
        <v>288111.35999999999</v>
      </c>
      <c r="I256" s="15"/>
      <c r="J256" s="15"/>
      <c r="K256" s="15"/>
      <c r="L256" s="16" t="str">
        <f t="shared" si="19"/>
        <v/>
      </c>
      <c r="M256" s="15">
        <f t="shared" si="21"/>
        <v>0</v>
      </c>
    </row>
    <row r="257" spans="1:13" ht="31.5" x14ac:dyDescent="0.25">
      <c r="A257" s="12" t="s">
        <v>368</v>
      </c>
      <c r="B257" s="74" t="s">
        <v>369</v>
      </c>
      <c r="C257" s="38">
        <v>268251.71999999997</v>
      </c>
      <c r="D257" s="73">
        <v>703710</v>
      </c>
      <c r="E257" s="73">
        <v>703710</v>
      </c>
      <c r="F257" s="73">
        <v>261050.62</v>
      </c>
      <c r="G257" s="43">
        <f t="shared" si="20"/>
        <v>37.096335138054023</v>
      </c>
      <c r="H257" s="38">
        <f t="shared" si="18"/>
        <v>-7201.0999999999767</v>
      </c>
      <c r="I257" s="38">
        <v>0</v>
      </c>
      <c r="J257" s="38"/>
      <c r="K257" s="38"/>
      <c r="L257" s="16" t="str">
        <f t="shared" si="19"/>
        <v/>
      </c>
      <c r="M257" s="15">
        <f t="shared" si="21"/>
        <v>0</v>
      </c>
    </row>
    <row r="258" spans="1:13" ht="31.5" x14ac:dyDescent="0.25">
      <c r="A258" s="12" t="s">
        <v>370</v>
      </c>
      <c r="B258" s="74" t="s">
        <v>371</v>
      </c>
      <c r="C258" s="42">
        <v>0</v>
      </c>
      <c r="D258" s="39"/>
      <c r="E258" s="39"/>
      <c r="F258" s="42">
        <v>0</v>
      </c>
      <c r="G258" s="43" t="str">
        <f t="shared" si="20"/>
        <v/>
      </c>
      <c r="H258" s="38">
        <f t="shared" si="18"/>
        <v>0</v>
      </c>
      <c r="I258" s="38"/>
      <c r="J258" s="73">
        <v>22450000</v>
      </c>
      <c r="K258" s="73">
        <v>15244000</v>
      </c>
      <c r="L258" s="71">
        <f t="shared" si="19"/>
        <v>67.902004454342972</v>
      </c>
      <c r="M258" s="38">
        <f t="shared" si="21"/>
        <v>15244000</v>
      </c>
    </row>
    <row r="259" spans="1:13" s="25" customFormat="1" ht="18" customHeight="1" x14ac:dyDescent="0.25">
      <c r="A259" s="12" t="s">
        <v>422</v>
      </c>
      <c r="B259" s="74" t="s">
        <v>408</v>
      </c>
      <c r="C259" s="42"/>
      <c r="D259" s="73">
        <v>1275000</v>
      </c>
      <c r="E259" s="73">
        <v>359000</v>
      </c>
      <c r="F259" s="73">
        <v>0</v>
      </c>
      <c r="G259" s="43">
        <f>IF(E259=0,"",IF(F259/E259&gt;1.5, "зв.100",F259/E259*100))</f>
        <v>0</v>
      </c>
      <c r="H259" s="38">
        <f>F259-C259</f>
        <v>0</v>
      </c>
      <c r="I259" s="38"/>
      <c r="J259" s="73">
        <v>220000</v>
      </c>
      <c r="K259" s="73">
        <v>0</v>
      </c>
      <c r="L259" s="71">
        <f>IF(J259=0,"",IF(K259/J259&gt;1.5, "зв.100",K259/J259*100))</f>
        <v>0</v>
      </c>
      <c r="M259" s="38">
        <f>K259-I259</f>
        <v>0</v>
      </c>
    </row>
    <row r="260" spans="1:13" s="8" customFormat="1" ht="31.5" x14ac:dyDescent="0.25">
      <c r="A260" s="11" t="s">
        <v>372</v>
      </c>
      <c r="B260" s="75" t="s">
        <v>373</v>
      </c>
      <c r="C260" s="15">
        <f>C261</f>
        <v>647510.98</v>
      </c>
      <c r="D260" s="15">
        <f>D261</f>
        <v>2027800</v>
      </c>
      <c r="E260" s="15">
        <f>E261</f>
        <v>972900</v>
      </c>
      <c r="F260" s="15">
        <f>F261</f>
        <v>832851.5</v>
      </c>
      <c r="G260" s="36">
        <f t="shared" si="20"/>
        <v>85.605046767396445</v>
      </c>
      <c r="H260" s="15">
        <f t="shared" si="18"/>
        <v>185340.52000000002</v>
      </c>
      <c r="I260" s="15">
        <f>I261</f>
        <v>0</v>
      </c>
      <c r="J260" s="15">
        <f>J261</f>
        <v>75000</v>
      </c>
      <c r="K260" s="15">
        <f>K261</f>
        <v>0</v>
      </c>
      <c r="L260" s="16">
        <f t="shared" si="19"/>
        <v>0</v>
      </c>
      <c r="M260" s="15">
        <f t="shared" si="21"/>
        <v>0</v>
      </c>
    </row>
    <row r="261" spans="1:13" ht="15.75" x14ac:dyDescent="0.25">
      <c r="A261" s="12" t="s">
        <v>374</v>
      </c>
      <c r="B261" s="74" t="s">
        <v>375</v>
      </c>
      <c r="C261" s="38">
        <v>647510.98</v>
      </c>
      <c r="D261" s="73">
        <v>2027800</v>
      </c>
      <c r="E261" s="73">
        <v>972900</v>
      </c>
      <c r="F261" s="73">
        <v>832851.5</v>
      </c>
      <c r="G261" s="43">
        <f t="shared" si="20"/>
        <v>85.605046767396445</v>
      </c>
      <c r="H261" s="38">
        <f t="shared" si="18"/>
        <v>185340.52000000002</v>
      </c>
      <c r="I261" s="37"/>
      <c r="J261" s="73">
        <v>75000</v>
      </c>
      <c r="K261" s="73">
        <v>0</v>
      </c>
      <c r="L261" s="16">
        <f t="shared" si="19"/>
        <v>0</v>
      </c>
      <c r="M261" s="15">
        <f t="shared" si="21"/>
        <v>0</v>
      </c>
    </row>
    <row r="262" spans="1:13" s="8" customFormat="1" ht="15.75" x14ac:dyDescent="0.2">
      <c r="A262" s="11" t="s">
        <v>66</v>
      </c>
      <c r="B262" s="57">
        <v>8000</v>
      </c>
      <c r="C262" s="15">
        <f>SUM(C263:C266)</f>
        <v>4419366.7</v>
      </c>
      <c r="D262" s="15">
        <f>SUM(D263:D266)</f>
        <v>35129106</v>
      </c>
      <c r="E262" s="15">
        <f>SUM(E263:E266)</f>
        <v>18126356</v>
      </c>
      <c r="F262" s="15">
        <f>SUM(F263:F266)</f>
        <v>6258222.3699999992</v>
      </c>
      <c r="G262" s="36">
        <f>IF(E262=0,"",IF(F262/E262&gt;1.5, "зв.100",F262/E262*100))</f>
        <v>34.525540434050832</v>
      </c>
      <c r="H262" s="15">
        <f>F262-C262</f>
        <v>1838855.669999999</v>
      </c>
      <c r="I262" s="15">
        <f>SUM(I263:I266)</f>
        <v>621407.05000000005</v>
      </c>
      <c r="J262" s="15">
        <f>SUM(J263:J266)</f>
        <v>378750</v>
      </c>
      <c r="K262" s="15">
        <f>SUM(K263:K266)</f>
        <v>1137459.68</v>
      </c>
      <c r="L262" s="16" t="str">
        <f>IF(J262=0,"",IF(K262/J262&gt;1.5, "зв.100",K262/J262*100))</f>
        <v>зв.100</v>
      </c>
      <c r="M262" s="15">
        <f>K262-I262</f>
        <v>516052.62999999989</v>
      </c>
    </row>
    <row r="263" spans="1:13" ht="15.75" x14ac:dyDescent="0.25">
      <c r="A263" s="12" t="s">
        <v>67</v>
      </c>
      <c r="B263" s="74" t="s">
        <v>376</v>
      </c>
      <c r="C263" s="96"/>
      <c r="D263" s="73">
        <v>19377000</v>
      </c>
      <c r="E263" s="73">
        <v>9000000</v>
      </c>
      <c r="F263" s="73">
        <v>0</v>
      </c>
      <c r="G263" s="43">
        <f t="shared" si="20"/>
        <v>0</v>
      </c>
      <c r="H263" s="38">
        <f t="shared" si="18"/>
        <v>0</v>
      </c>
      <c r="I263" s="37"/>
      <c r="J263" s="38"/>
      <c r="K263" s="38"/>
      <c r="L263" s="71" t="str">
        <f>IF(J263=0,"",IF(K263/J263&gt;1.5, "зв.100",K263/J263*100))</f>
        <v/>
      </c>
      <c r="M263" s="38">
        <f>K263-I263</f>
        <v>0</v>
      </c>
    </row>
    <row r="264" spans="1:13" ht="65.25" customHeight="1" x14ac:dyDescent="0.25">
      <c r="A264" s="12" t="s">
        <v>182</v>
      </c>
      <c r="B264" s="74" t="s">
        <v>377</v>
      </c>
      <c r="C264" s="96"/>
      <c r="D264" s="95"/>
      <c r="E264" s="110"/>
      <c r="F264" s="38"/>
      <c r="G264" s="43" t="str">
        <f t="shared" si="20"/>
        <v/>
      </c>
      <c r="H264" s="38">
        <f t="shared" si="18"/>
        <v>0</v>
      </c>
      <c r="I264" s="38">
        <v>13070</v>
      </c>
      <c r="J264" s="73">
        <v>75000</v>
      </c>
      <c r="K264" s="73">
        <v>4660</v>
      </c>
      <c r="L264" s="71">
        <f>IF(J264=0,"",IF(K264/J264&gt;1.5, "зв.100",K264/J264*100))</f>
        <v>6.2133333333333329</v>
      </c>
      <c r="M264" s="38">
        <f>K264-I264</f>
        <v>-8410</v>
      </c>
    </row>
    <row r="265" spans="1:13" ht="63" customHeight="1" x14ac:dyDescent="0.25">
      <c r="A265" s="12" t="s">
        <v>68</v>
      </c>
      <c r="B265" s="74" t="s">
        <v>378</v>
      </c>
      <c r="C265" s="96"/>
      <c r="D265" s="73">
        <v>60000</v>
      </c>
      <c r="E265" s="73">
        <v>60000</v>
      </c>
      <c r="F265" s="73">
        <v>29991.15</v>
      </c>
      <c r="G265" s="43">
        <f t="shared" si="20"/>
        <v>49.985250000000001</v>
      </c>
      <c r="H265" s="38">
        <f t="shared" si="18"/>
        <v>29991.15</v>
      </c>
      <c r="I265" s="37"/>
      <c r="J265" s="73">
        <v>30500</v>
      </c>
      <c r="K265" s="73">
        <v>0</v>
      </c>
      <c r="L265" s="71">
        <f>IF(J265=0,"",IF(K265/J265&gt;1.5, "зв.100",K265/J265*100))</f>
        <v>0</v>
      </c>
      <c r="M265" s="38">
        <f>K265-I265</f>
        <v>0</v>
      </c>
    </row>
    <row r="266" spans="1:13" ht="15.75" x14ac:dyDescent="0.25">
      <c r="A266" s="12" t="s">
        <v>379</v>
      </c>
      <c r="B266" s="74" t="s">
        <v>394</v>
      </c>
      <c r="C266" s="38">
        <v>4419366.7</v>
      </c>
      <c r="D266" s="73">
        <v>15692106</v>
      </c>
      <c r="E266" s="73">
        <v>9066356</v>
      </c>
      <c r="F266" s="73">
        <v>6228231.2199999988</v>
      </c>
      <c r="G266" s="43">
        <f t="shared" si="20"/>
        <v>68.696080542171501</v>
      </c>
      <c r="H266" s="38">
        <f t="shared" si="18"/>
        <v>1808864.5199999986</v>
      </c>
      <c r="I266" s="38">
        <v>608337.05000000005</v>
      </c>
      <c r="J266" s="73">
        <v>273250</v>
      </c>
      <c r="K266" s="73">
        <v>1132799.68</v>
      </c>
      <c r="L266" s="71" t="str">
        <f>IF(J266=0,"",IF(K266/J266&gt;1.5, "зв.100",K266/J266*100))</f>
        <v>зв.100</v>
      </c>
      <c r="M266" s="38">
        <f>K266-I266</f>
        <v>524462.62999999989</v>
      </c>
    </row>
    <row r="267" spans="1:13" s="26" customFormat="1" ht="15.75" x14ac:dyDescent="0.2">
      <c r="A267" s="11" t="s">
        <v>181</v>
      </c>
      <c r="B267" s="57">
        <v>9010</v>
      </c>
      <c r="C267" s="40"/>
      <c r="D267" s="111">
        <v>6500000</v>
      </c>
      <c r="E267" s="111">
        <v>1752300</v>
      </c>
      <c r="F267" s="111">
        <v>1253399.3899999999</v>
      </c>
      <c r="G267" s="36">
        <f t="shared" si="20"/>
        <v>71.52881298864348</v>
      </c>
      <c r="H267" s="15">
        <f t="shared" si="18"/>
        <v>1253399.3899999999</v>
      </c>
      <c r="I267" s="40"/>
      <c r="J267" s="15"/>
      <c r="K267" s="15"/>
      <c r="L267" s="16" t="str">
        <f t="shared" si="19"/>
        <v/>
      </c>
      <c r="M267" s="15">
        <f t="shared" si="21"/>
        <v>0</v>
      </c>
    </row>
    <row r="268" spans="1:13" s="8" customFormat="1" ht="15.75" x14ac:dyDescent="0.2">
      <c r="A268" s="11" t="s">
        <v>64</v>
      </c>
      <c r="B268" s="57">
        <v>9100</v>
      </c>
      <c r="C268" s="15">
        <f>SUM(C269:C271)</f>
        <v>0</v>
      </c>
      <c r="D268" s="15">
        <f>SUM(D269:D271)</f>
        <v>0</v>
      </c>
      <c r="E268" s="15">
        <f>SUM(E269:E271)</f>
        <v>0</v>
      </c>
      <c r="F268" s="15">
        <f>SUM(F269:F271)</f>
        <v>0</v>
      </c>
      <c r="G268" s="36" t="str">
        <f t="shared" si="20"/>
        <v/>
      </c>
      <c r="H268" s="15">
        <f t="shared" si="18"/>
        <v>0</v>
      </c>
      <c r="I268" s="15">
        <f>SUM(I269:I271)</f>
        <v>1646674.59</v>
      </c>
      <c r="J268" s="15">
        <f>SUM(J269:J271)</f>
        <v>8421900</v>
      </c>
      <c r="K268" s="15">
        <f>SUM(K269:K271)</f>
        <v>2260896.38</v>
      </c>
      <c r="L268" s="16">
        <f t="shared" si="19"/>
        <v>26.845443189779029</v>
      </c>
      <c r="M268" s="15">
        <f t="shared" si="21"/>
        <v>614221.7899999998</v>
      </c>
    </row>
    <row r="269" spans="1:13" ht="31.5" x14ac:dyDescent="0.2">
      <c r="A269" s="12" t="s">
        <v>65</v>
      </c>
      <c r="B269" s="58">
        <v>9110</v>
      </c>
      <c r="C269" s="38">
        <v>0</v>
      </c>
      <c r="D269" s="38">
        <v>0</v>
      </c>
      <c r="E269" s="38">
        <v>0</v>
      </c>
      <c r="F269" s="38">
        <v>0</v>
      </c>
      <c r="G269" s="36" t="str">
        <f t="shared" si="20"/>
        <v/>
      </c>
      <c r="H269" s="15">
        <f t="shared" si="18"/>
        <v>0</v>
      </c>
      <c r="I269" s="38">
        <v>20000</v>
      </c>
      <c r="J269" s="73">
        <v>436800</v>
      </c>
      <c r="K269" s="73">
        <v>67900</v>
      </c>
      <c r="L269" s="71">
        <f t="shared" si="19"/>
        <v>15.544871794871796</v>
      </c>
      <c r="M269" s="38">
        <f t="shared" si="21"/>
        <v>47900</v>
      </c>
    </row>
    <row r="270" spans="1:13" ht="31.5" x14ac:dyDescent="0.2">
      <c r="A270" s="12" t="s">
        <v>380</v>
      </c>
      <c r="B270" s="58">
        <v>9130</v>
      </c>
      <c r="C270" s="38">
        <v>0</v>
      </c>
      <c r="D270" s="38">
        <v>0</v>
      </c>
      <c r="E270" s="38">
        <v>0</v>
      </c>
      <c r="F270" s="38">
        <v>0</v>
      </c>
      <c r="G270" s="36" t="str">
        <f t="shared" si="20"/>
        <v/>
      </c>
      <c r="H270" s="15">
        <f t="shared" si="18"/>
        <v>0</v>
      </c>
      <c r="I270" s="37"/>
      <c r="J270" s="73">
        <v>4500</v>
      </c>
      <c r="K270" s="73">
        <v>0</v>
      </c>
      <c r="L270" s="71">
        <f t="shared" si="19"/>
        <v>0</v>
      </c>
      <c r="M270" s="38">
        <f t="shared" si="21"/>
        <v>0</v>
      </c>
    </row>
    <row r="271" spans="1:13" ht="63" x14ac:dyDescent="0.2">
      <c r="A271" s="12" t="s">
        <v>94</v>
      </c>
      <c r="B271" s="58">
        <v>9180</v>
      </c>
      <c r="C271" s="38">
        <v>0</v>
      </c>
      <c r="D271" s="38">
        <v>0</v>
      </c>
      <c r="E271" s="38">
        <v>0</v>
      </c>
      <c r="F271" s="38">
        <v>0</v>
      </c>
      <c r="G271" s="36" t="str">
        <f t="shared" si="20"/>
        <v/>
      </c>
      <c r="H271" s="15">
        <f t="shared" si="18"/>
        <v>0</v>
      </c>
      <c r="I271" s="38">
        <v>1626674.59</v>
      </c>
      <c r="J271" s="73">
        <v>7980600</v>
      </c>
      <c r="K271" s="73">
        <v>2192996.38</v>
      </c>
      <c r="L271" s="71">
        <f t="shared" si="19"/>
        <v>27.479091547001477</v>
      </c>
      <c r="M271" s="38">
        <f t="shared" si="21"/>
        <v>566321.7899999998</v>
      </c>
    </row>
    <row r="272" spans="1:13" s="8" customFormat="1" ht="31.5" x14ac:dyDescent="0.2">
      <c r="A272" s="11" t="s">
        <v>385</v>
      </c>
      <c r="B272" s="57">
        <v>900201</v>
      </c>
      <c r="C272" s="15">
        <f>C268+C260+C255+C253+C237+C217+C250+C212+C224+C175+C154+C166+C152+C267+C244+C262</f>
        <v>645279151.46000004</v>
      </c>
      <c r="D272" s="15">
        <f>D268+D260+D255+D253+D237+D217+D250+D212+D224+D175+D154+D166+D152+D267+D244+D262</f>
        <v>1975034700</v>
      </c>
      <c r="E272" s="15">
        <f>E268+E260+E255+E253+E237+E217+E250+E212+E224+E175+E154+E166+E152+E267+E244+E262</f>
        <v>1138860464.7199998</v>
      </c>
      <c r="F272" s="15">
        <f>F268+F260+F255+F253+F237+F217+F250+F212+F224+F175+F154+F166+F152+F267+F244+F262</f>
        <v>1056529202.1800001</v>
      </c>
      <c r="G272" s="36">
        <f t="shared" si="20"/>
        <v>92.770733106426547</v>
      </c>
      <c r="H272" s="15">
        <f t="shared" si="18"/>
        <v>411250050.72000003</v>
      </c>
      <c r="I272" s="15">
        <f>I268+I260+I255+I253+I237+I217+I250+I212+I224+I175+I154+I166+I152+I267+I244+I262</f>
        <v>77133521.530000001</v>
      </c>
      <c r="J272" s="15">
        <f>J268+J260+J255+J253+J237+J217+J250+J212+J224+J175+J154+J166+J152+J267+J244+J262</f>
        <v>506944141</v>
      </c>
      <c r="K272" s="15">
        <f>K268+K260+K255+K253+K237+K217+K250+K212+K224+K175+K154+K166+K152+K267+K244+K262</f>
        <v>63516044.789999992</v>
      </c>
      <c r="L272" s="16">
        <f t="shared" si="19"/>
        <v>12.529199896601625</v>
      </c>
      <c r="M272" s="15">
        <f t="shared" si="21"/>
        <v>-13617476.74000001</v>
      </c>
    </row>
    <row r="273" spans="1:13" s="26" customFormat="1" ht="50.25" customHeight="1" x14ac:dyDescent="0.2">
      <c r="A273" s="12" t="s">
        <v>69</v>
      </c>
      <c r="B273" s="58">
        <v>8370</v>
      </c>
      <c r="C273" s="15"/>
      <c r="D273" s="15"/>
      <c r="E273" s="15"/>
      <c r="F273" s="15"/>
      <c r="G273" s="36" t="str">
        <f>IF(E273=0,"",IF(F273/E273&gt;1.5, "зв.100",F273/E273*100))</f>
        <v/>
      </c>
      <c r="H273" s="15">
        <f>F273-C273</f>
        <v>0</v>
      </c>
      <c r="I273" s="15"/>
      <c r="J273" s="73">
        <v>350000</v>
      </c>
      <c r="K273" s="73">
        <v>350000</v>
      </c>
      <c r="L273" s="71">
        <f>IF(J273=0,"",IF(K273/J273&gt;1.5, "зв.100",K273/J273*100))</f>
        <v>100</v>
      </c>
      <c r="M273" s="38">
        <f>K273-I273</f>
        <v>350000</v>
      </c>
    </row>
    <row r="274" spans="1:13" s="8" customFormat="1" ht="31.5" x14ac:dyDescent="0.2">
      <c r="A274" s="11" t="s">
        <v>70</v>
      </c>
      <c r="B274" s="57">
        <v>900202</v>
      </c>
      <c r="C274" s="15">
        <f>C272+C273</f>
        <v>645279151.46000004</v>
      </c>
      <c r="D274" s="15">
        <f>D272+D273</f>
        <v>1975034700</v>
      </c>
      <c r="E274" s="15">
        <f>E272+E273</f>
        <v>1138860464.7199998</v>
      </c>
      <c r="F274" s="15">
        <f>F272+F273</f>
        <v>1056529202.1800001</v>
      </c>
      <c r="G274" s="36">
        <f t="shared" si="20"/>
        <v>92.770733106426547</v>
      </c>
      <c r="H274" s="15">
        <f t="shared" si="18"/>
        <v>411250050.72000003</v>
      </c>
      <c r="I274" s="15">
        <f>I272+I273</f>
        <v>77133521.530000001</v>
      </c>
      <c r="J274" s="15">
        <f>J272+J273</f>
        <v>507294141</v>
      </c>
      <c r="K274" s="15">
        <f>K272+K273</f>
        <v>63866044.789999992</v>
      </c>
      <c r="L274" s="16">
        <f t="shared" si="19"/>
        <v>12.589549065972752</v>
      </c>
      <c r="M274" s="15">
        <f t="shared" si="21"/>
        <v>-13267476.74000001</v>
      </c>
    </row>
    <row r="275" spans="1:13" s="26" customFormat="1" ht="63" x14ac:dyDescent="0.2">
      <c r="A275" s="12" t="s">
        <v>416</v>
      </c>
      <c r="B275" s="58">
        <v>8290</v>
      </c>
      <c r="C275" s="15"/>
      <c r="D275" s="15"/>
      <c r="E275" s="15"/>
      <c r="F275" s="15"/>
      <c r="G275" s="36" t="str">
        <f t="shared" ref="G275:G281" si="26">IF(E275=0,"",IF(F275/E275&gt;1.5, "зв.100",F275/E275*100))</f>
        <v/>
      </c>
      <c r="H275" s="15">
        <f>F275-C275</f>
        <v>0</v>
      </c>
      <c r="I275" s="38">
        <v>119000</v>
      </c>
      <c r="J275" s="73">
        <v>200000</v>
      </c>
      <c r="K275" s="73">
        <v>0</v>
      </c>
      <c r="L275" s="71">
        <f>IF(J275=0,"",IF(K275/J275&gt;1.5, "зв.100",K275/J275*100))</f>
        <v>0</v>
      </c>
      <c r="M275" s="38">
        <f>K275-I275</f>
        <v>-119000</v>
      </c>
    </row>
    <row r="276" spans="1:13" s="25" customFormat="1" ht="15.75" x14ac:dyDescent="0.2">
      <c r="A276" s="12" t="s">
        <v>103</v>
      </c>
      <c r="B276" s="58">
        <v>8800</v>
      </c>
      <c r="C276" s="41"/>
      <c r="D276" s="73">
        <v>2000000</v>
      </c>
      <c r="E276" s="73">
        <v>750000</v>
      </c>
      <c r="F276" s="73">
        <v>750000</v>
      </c>
      <c r="G276" s="43">
        <f t="shared" si="26"/>
        <v>100</v>
      </c>
      <c r="H276" s="38">
        <f>F276-C276</f>
        <v>750000</v>
      </c>
      <c r="I276" s="38"/>
      <c r="J276" s="73">
        <v>1500000</v>
      </c>
      <c r="K276" s="73">
        <v>0</v>
      </c>
      <c r="L276" s="71">
        <f>IF(J276=0,"",IF(K276/J276&gt;1.5, "зв.100",K276/J276*100))</f>
        <v>0</v>
      </c>
      <c r="M276" s="38">
        <f>K276-I276</f>
        <v>0</v>
      </c>
    </row>
    <row r="277" spans="1:13" s="18" customFormat="1" ht="16.5" x14ac:dyDescent="0.2">
      <c r="A277" s="31" t="s">
        <v>7</v>
      </c>
      <c r="B277" s="59">
        <v>900203</v>
      </c>
      <c r="C277" s="17">
        <f>SUM(C274:C276)</f>
        <v>645279151.46000004</v>
      </c>
      <c r="D277" s="17">
        <f>SUM(D274:D276)</f>
        <v>1977034700</v>
      </c>
      <c r="E277" s="17">
        <f>SUM(E274:E276)</f>
        <v>1139610464.7199998</v>
      </c>
      <c r="F277" s="17">
        <f>SUM(F274:F276)</f>
        <v>1057279202.1800001</v>
      </c>
      <c r="G277" s="36">
        <f t="shared" si="26"/>
        <v>92.775490828769421</v>
      </c>
      <c r="H277" s="15">
        <f t="shared" ref="H277:H316" si="27">F277-C277</f>
        <v>412000050.72000003</v>
      </c>
      <c r="I277" s="17">
        <f>SUM(I274:I276)</f>
        <v>77252521.530000001</v>
      </c>
      <c r="J277" s="17">
        <f>SUM(J274:J276)</f>
        <v>508994141</v>
      </c>
      <c r="K277" s="17">
        <f>SUM(K274:K276)</f>
        <v>63866044.789999992</v>
      </c>
      <c r="L277" s="16">
        <f t="shared" ref="L277:L291" si="28">IF(J277=0,"",IF(K277/J277&gt;1.5, "зв.100",K277/J277*100))</f>
        <v>12.547500972118261</v>
      </c>
      <c r="M277" s="15">
        <f t="shared" ref="M277:M317" si="29">K277-I277</f>
        <v>-13386476.74000001</v>
      </c>
    </row>
    <row r="278" spans="1:13" s="8" customFormat="1" ht="63" x14ac:dyDescent="0.25">
      <c r="A278" s="12" t="s">
        <v>381</v>
      </c>
      <c r="B278" s="74" t="s">
        <v>382</v>
      </c>
      <c r="C278" s="15"/>
      <c r="D278" s="15"/>
      <c r="E278" s="15"/>
      <c r="F278" s="15"/>
      <c r="G278" s="43" t="str">
        <f t="shared" si="26"/>
        <v/>
      </c>
      <c r="H278" s="15"/>
      <c r="I278" s="15"/>
      <c r="J278" s="73">
        <v>3839200</v>
      </c>
      <c r="K278" s="73">
        <v>0</v>
      </c>
      <c r="L278" s="71">
        <f>IF(J278=0,"",IF(K278/J278&gt;1.5, "зв.100",K278/J278*100))</f>
        <v>0</v>
      </c>
      <c r="M278" s="38">
        <f>K278-I278</f>
        <v>0</v>
      </c>
    </row>
    <row r="279" spans="1:13" ht="47.25" x14ac:dyDescent="0.25">
      <c r="A279" s="12" t="s">
        <v>71</v>
      </c>
      <c r="B279" s="74" t="s">
        <v>383</v>
      </c>
      <c r="C279" s="38"/>
      <c r="D279" s="38">
        <v>1000000</v>
      </c>
      <c r="E279" s="38">
        <v>1000000</v>
      </c>
      <c r="F279" s="38">
        <v>500000</v>
      </c>
      <c r="G279" s="43">
        <f t="shared" si="26"/>
        <v>50</v>
      </c>
      <c r="H279" s="38">
        <f t="shared" si="27"/>
        <v>500000</v>
      </c>
      <c r="I279" s="38"/>
      <c r="J279" s="73">
        <v>515100</v>
      </c>
      <c r="K279" s="73">
        <v>9828</v>
      </c>
      <c r="L279" s="71">
        <f t="shared" si="28"/>
        <v>1.9079790331974373</v>
      </c>
      <c r="M279" s="38">
        <f t="shared" si="29"/>
        <v>9828</v>
      </c>
    </row>
    <row r="280" spans="1:13" ht="47.25" x14ac:dyDescent="0.25">
      <c r="A280" s="12" t="s">
        <v>72</v>
      </c>
      <c r="B280" s="74" t="s">
        <v>384</v>
      </c>
      <c r="C280" s="38">
        <v>0</v>
      </c>
      <c r="D280" s="38">
        <v>0</v>
      </c>
      <c r="E280" s="38">
        <v>0</v>
      </c>
      <c r="F280" s="38">
        <v>0</v>
      </c>
      <c r="G280" s="36" t="str">
        <f t="shared" si="26"/>
        <v/>
      </c>
      <c r="H280" s="15">
        <f t="shared" si="27"/>
        <v>0</v>
      </c>
      <c r="I280" s="38">
        <v>-268211.13</v>
      </c>
      <c r="J280" s="73">
        <v>-325000</v>
      </c>
      <c r="K280" s="73">
        <v>-278037.40000000002</v>
      </c>
      <c r="L280" s="71">
        <f t="shared" si="28"/>
        <v>85.549969230769236</v>
      </c>
      <c r="M280" s="38">
        <f t="shared" si="29"/>
        <v>-9826.2700000000186</v>
      </c>
    </row>
    <row r="281" spans="1:13" s="14" customFormat="1" ht="15.75" x14ac:dyDescent="0.2">
      <c r="A281" s="11" t="s">
        <v>8</v>
      </c>
      <c r="B281" s="10">
        <v>900201</v>
      </c>
      <c r="C281" s="15">
        <f>SUM(C278:C280)</f>
        <v>0</v>
      </c>
      <c r="D281" s="15">
        <f>SUM(D278:D280)</f>
        <v>1000000</v>
      </c>
      <c r="E281" s="15">
        <f>SUM(E278:E280)</f>
        <v>1000000</v>
      </c>
      <c r="F281" s="15">
        <f>SUM(F278:F280)</f>
        <v>500000</v>
      </c>
      <c r="G281" s="36">
        <f t="shared" si="26"/>
        <v>50</v>
      </c>
      <c r="H281" s="15">
        <f t="shared" ref="H281:M281" si="30">SUM(H278:H280)</f>
        <v>500000</v>
      </c>
      <c r="I281" s="15">
        <f t="shared" si="30"/>
        <v>-268211.13</v>
      </c>
      <c r="J281" s="15">
        <f t="shared" si="30"/>
        <v>4029300</v>
      </c>
      <c r="K281" s="15">
        <f t="shared" si="30"/>
        <v>-268209.40000000002</v>
      </c>
      <c r="L281" s="15">
        <f t="shared" si="30"/>
        <v>87.457948263966671</v>
      </c>
      <c r="M281" s="15">
        <f t="shared" si="30"/>
        <v>1.7299999999813735</v>
      </c>
    </row>
    <row r="282" spans="1:13" s="18" customFormat="1" ht="16.5" x14ac:dyDescent="0.2">
      <c r="A282" s="31" t="s">
        <v>161</v>
      </c>
      <c r="B282" s="60"/>
      <c r="C282" s="17">
        <f>C151-C277-C281</f>
        <v>159807511.22000003</v>
      </c>
      <c r="D282" s="17">
        <f>D151-D277-D281</f>
        <v>143112348</v>
      </c>
      <c r="E282" s="17">
        <f>E151-E277-E281</f>
        <v>12941882.000000238</v>
      </c>
      <c r="F282" s="17">
        <f>F151-F277-F281</f>
        <v>135549018.54999995</v>
      </c>
      <c r="G282" s="36"/>
      <c r="H282" s="15">
        <f t="shared" si="27"/>
        <v>-24258492.670000076</v>
      </c>
      <c r="I282" s="17">
        <f>I151-I277-I281</f>
        <v>-30281475.129999999</v>
      </c>
      <c r="J282" s="17">
        <f>J151-J277-J281</f>
        <v>-447458441</v>
      </c>
      <c r="K282" s="17">
        <f>K151-K277-K281</f>
        <v>-3077129.519999987</v>
      </c>
      <c r="L282" s="16"/>
      <c r="M282" s="15">
        <f t="shared" si="29"/>
        <v>27204345.610000011</v>
      </c>
    </row>
    <row r="283" spans="1:13" s="8" customFormat="1" ht="15.75" x14ac:dyDescent="0.2">
      <c r="A283" s="11" t="s">
        <v>96</v>
      </c>
      <c r="B283" s="10">
        <v>200000</v>
      </c>
      <c r="C283" s="15">
        <f>C294+C287+C291+C284</f>
        <v>-159807511.22</v>
      </c>
      <c r="D283" s="15">
        <f>D294+D287+D291</f>
        <v>-143112348</v>
      </c>
      <c r="E283" s="15">
        <f>E294+E287+E291</f>
        <v>-12941882</v>
      </c>
      <c r="F283" s="15">
        <f>F294+F287+F291</f>
        <v>-135549018.55000001</v>
      </c>
      <c r="G283" s="36"/>
      <c r="H283" s="15">
        <f t="shared" si="27"/>
        <v>24258492.669999987</v>
      </c>
      <c r="I283" s="15">
        <f>I294+I287+I291+I299</f>
        <v>30281475.130000003</v>
      </c>
      <c r="J283" s="15">
        <f>J294+J287+J291+J299</f>
        <v>447458441</v>
      </c>
      <c r="K283" s="15">
        <f>K294+K287+K291</f>
        <v>3077129.5199999958</v>
      </c>
      <c r="L283" s="16"/>
      <c r="M283" s="15">
        <f t="shared" si="29"/>
        <v>-27204345.610000007</v>
      </c>
    </row>
    <row r="284" spans="1:13" s="8" customFormat="1" ht="31.5" hidden="1" x14ac:dyDescent="0.2">
      <c r="A284" s="11" t="s">
        <v>156</v>
      </c>
      <c r="B284" s="10">
        <v>203400</v>
      </c>
      <c r="C284" s="15">
        <f>C285+C286</f>
        <v>0</v>
      </c>
      <c r="D284" s="15"/>
      <c r="E284" s="15"/>
      <c r="F284" s="15"/>
      <c r="G284" s="36" t="str">
        <f t="shared" ref="G284:G290" si="31">IF(E284=0,"",IF(F284/E284&gt;1.5, "зв.100",F284/E284*100))</f>
        <v/>
      </c>
      <c r="H284" s="15">
        <f t="shared" si="27"/>
        <v>0</v>
      </c>
      <c r="I284" s="15">
        <f>I285+I286</f>
        <v>0</v>
      </c>
      <c r="J284" s="15">
        <f>J285+J286</f>
        <v>0</v>
      </c>
      <c r="K284" s="15">
        <f>K285+K286</f>
        <v>0</v>
      </c>
      <c r="L284" s="16" t="str">
        <f t="shared" si="28"/>
        <v/>
      </c>
      <c r="M284" s="15">
        <f t="shared" si="29"/>
        <v>0</v>
      </c>
    </row>
    <row r="285" spans="1:13" s="8" customFormat="1" ht="15.75" hidden="1" x14ac:dyDescent="0.2">
      <c r="A285" s="12" t="s">
        <v>157</v>
      </c>
      <c r="B285" s="55">
        <v>203410</v>
      </c>
      <c r="C285" s="38"/>
      <c r="D285" s="15"/>
      <c r="E285" s="15"/>
      <c r="F285" s="15"/>
      <c r="G285" s="36" t="str">
        <f t="shared" si="31"/>
        <v/>
      </c>
      <c r="H285" s="15">
        <f t="shared" si="27"/>
        <v>0</v>
      </c>
      <c r="I285" s="15"/>
      <c r="J285" s="15"/>
      <c r="K285" s="15"/>
      <c r="L285" s="16" t="str">
        <f t="shared" si="28"/>
        <v/>
      </c>
      <c r="M285" s="15">
        <f t="shared" si="29"/>
        <v>0</v>
      </c>
    </row>
    <row r="286" spans="1:13" s="8" customFormat="1" ht="15.75" hidden="1" x14ac:dyDescent="0.2">
      <c r="A286" s="12" t="s">
        <v>158</v>
      </c>
      <c r="B286" s="55">
        <v>203420</v>
      </c>
      <c r="C286" s="38"/>
      <c r="D286" s="15"/>
      <c r="E286" s="15"/>
      <c r="F286" s="15"/>
      <c r="G286" s="36" t="str">
        <f t="shared" si="31"/>
        <v/>
      </c>
      <c r="H286" s="15">
        <f t="shared" si="27"/>
        <v>0</v>
      </c>
      <c r="I286" s="15"/>
      <c r="J286" s="15"/>
      <c r="K286" s="15"/>
      <c r="L286" s="16" t="str">
        <f t="shared" si="28"/>
        <v/>
      </c>
      <c r="M286" s="15">
        <f t="shared" si="29"/>
        <v>0</v>
      </c>
    </row>
    <row r="287" spans="1:13" s="8" customFormat="1" ht="31.5" x14ac:dyDescent="0.2">
      <c r="A287" s="11" t="s">
        <v>10</v>
      </c>
      <c r="B287" s="10">
        <v>205000</v>
      </c>
      <c r="C287" s="15">
        <f>C288-C289+C290</f>
        <v>-1629022.58</v>
      </c>
      <c r="D287" s="15">
        <f>D288-D289+D290</f>
        <v>0</v>
      </c>
      <c r="E287" s="15">
        <f>E288-E289+E290</f>
        <v>0</v>
      </c>
      <c r="F287" s="15">
        <f>F288-F289+F290</f>
        <v>-652551.15</v>
      </c>
      <c r="G287" s="36" t="str">
        <f t="shared" si="31"/>
        <v/>
      </c>
      <c r="H287" s="15">
        <f t="shared" si="27"/>
        <v>976471.43</v>
      </c>
      <c r="I287" s="15">
        <f>I288-I289+I290</f>
        <v>-5602010.04</v>
      </c>
      <c r="J287" s="15">
        <f>J288-J289+J290</f>
        <v>0</v>
      </c>
      <c r="K287" s="15">
        <f>K288-K289+K290</f>
        <v>-3963356.0500000007</v>
      </c>
      <c r="L287" s="16" t="str">
        <f t="shared" si="28"/>
        <v/>
      </c>
      <c r="M287" s="15">
        <f t="shared" si="29"/>
        <v>1638653.9899999993</v>
      </c>
    </row>
    <row r="288" spans="1:13" ht="15.75" x14ac:dyDescent="0.2">
      <c r="A288" s="12" t="s">
        <v>73</v>
      </c>
      <c r="B288" s="53">
        <v>205100</v>
      </c>
      <c r="C288" s="46"/>
      <c r="D288" s="38">
        <v>0</v>
      </c>
      <c r="E288" s="38">
        <v>0</v>
      </c>
      <c r="F288" s="38">
        <v>0</v>
      </c>
      <c r="G288" s="36" t="str">
        <f t="shared" si="31"/>
        <v/>
      </c>
      <c r="H288" s="15">
        <f t="shared" si="27"/>
        <v>0</v>
      </c>
      <c r="I288" s="38">
        <v>12628299.470000001</v>
      </c>
      <c r="J288" s="38"/>
      <c r="K288" s="38">
        <v>11593047.18</v>
      </c>
      <c r="L288" s="16" t="str">
        <f t="shared" si="28"/>
        <v/>
      </c>
      <c r="M288" s="38">
        <f t="shared" si="29"/>
        <v>-1035252.290000001</v>
      </c>
    </row>
    <row r="289" spans="1:13" ht="15.75" x14ac:dyDescent="0.25">
      <c r="A289" s="12" t="s">
        <v>74</v>
      </c>
      <c r="B289" s="53">
        <v>205200</v>
      </c>
      <c r="C289" s="38">
        <v>1629022.58</v>
      </c>
      <c r="D289" s="38">
        <v>0</v>
      </c>
      <c r="E289" s="38">
        <v>0</v>
      </c>
      <c r="F289" s="76">
        <v>652551.15</v>
      </c>
      <c r="G289" s="36" t="str">
        <f t="shared" si="31"/>
        <v/>
      </c>
      <c r="H289" s="38">
        <f t="shared" si="27"/>
        <v>-976471.43</v>
      </c>
      <c r="I289" s="38">
        <v>18815422.870000001</v>
      </c>
      <c r="J289" s="38">
        <v>0</v>
      </c>
      <c r="K289" s="38">
        <v>15553679.060000001</v>
      </c>
      <c r="L289" s="16" t="str">
        <f t="shared" si="28"/>
        <v/>
      </c>
      <c r="M289" s="38">
        <f t="shared" si="29"/>
        <v>-3261743.8100000005</v>
      </c>
    </row>
    <row r="290" spans="1:13" ht="15.75" x14ac:dyDescent="0.2">
      <c r="A290" s="12" t="s">
        <v>150</v>
      </c>
      <c r="B290" s="53">
        <v>205300</v>
      </c>
      <c r="C290" s="46"/>
      <c r="D290" s="38">
        <v>0</v>
      </c>
      <c r="E290" s="38">
        <v>0</v>
      </c>
      <c r="F290" s="38">
        <v>0</v>
      </c>
      <c r="G290" s="36" t="str">
        <f t="shared" si="31"/>
        <v/>
      </c>
      <c r="H290" s="15">
        <f t="shared" si="27"/>
        <v>0</v>
      </c>
      <c r="I290" s="38">
        <v>585113.36</v>
      </c>
      <c r="J290" s="38">
        <v>0</v>
      </c>
      <c r="K290" s="38">
        <v>-2724.17</v>
      </c>
      <c r="L290" s="16" t="str">
        <f t="shared" si="28"/>
        <v/>
      </c>
      <c r="M290" s="38">
        <f t="shared" si="29"/>
        <v>-587837.53</v>
      </c>
    </row>
    <row r="291" spans="1:13" s="8" customFormat="1" ht="47.25" x14ac:dyDescent="0.2">
      <c r="A291" s="11" t="s">
        <v>151</v>
      </c>
      <c r="B291" s="61">
        <v>206000</v>
      </c>
      <c r="C291" s="15">
        <f>C293+C292</f>
        <v>-250000000</v>
      </c>
      <c r="D291" s="15">
        <f>D293+D292</f>
        <v>0</v>
      </c>
      <c r="E291" s="15">
        <f>E293+E292</f>
        <v>-252259000</v>
      </c>
      <c r="F291" s="15">
        <f>F293+F292</f>
        <v>-252259000</v>
      </c>
      <c r="G291" s="36"/>
      <c r="H291" s="15">
        <f t="shared" si="27"/>
        <v>-2259000</v>
      </c>
      <c r="I291" s="15">
        <f>I293</f>
        <v>-25500000</v>
      </c>
      <c r="J291" s="15">
        <f>J293+J292</f>
        <v>0</v>
      </c>
      <c r="K291" s="15">
        <f>K293+K292</f>
        <v>-59700000</v>
      </c>
      <c r="L291" s="16" t="str">
        <f t="shared" si="28"/>
        <v/>
      </c>
      <c r="M291" s="15">
        <f t="shared" si="29"/>
        <v>-34200000</v>
      </c>
    </row>
    <row r="292" spans="1:13" s="25" customFormat="1" ht="18.75" customHeight="1" x14ac:dyDescent="0.25">
      <c r="A292" s="12" t="s">
        <v>160</v>
      </c>
      <c r="B292" s="62">
        <v>206110</v>
      </c>
      <c r="C292" s="38">
        <v>4000000</v>
      </c>
      <c r="D292" s="76">
        <v>335000000</v>
      </c>
      <c r="E292" s="38">
        <v>60741000</v>
      </c>
      <c r="F292" s="38">
        <v>60741000</v>
      </c>
      <c r="G292" s="36"/>
      <c r="H292" s="38">
        <f t="shared" si="27"/>
        <v>56741000</v>
      </c>
      <c r="I292" s="43"/>
      <c r="J292" s="38">
        <v>59700000</v>
      </c>
      <c r="K292" s="38"/>
      <c r="L292" s="38">
        <v>0</v>
      </c>
      <c r="M292" s="38">
        <v>0</v>
      </c>
    </row>
    <row r="293" spans="1:13" ht="15.75" x14ac:dyDescent="0.25">
      <c r="A293" s="12" t="s">
        <v>152</v>
      </c>
      <c r="B293" s="62">
        <v>206210</v>
      </c>
      <c r="C293" s="38">
        <v>-254000000</v>
      </c>
      <c r="D293" s="76">
        <v>-335000000</v>
      </c>
      <c r="E293" s="76">
        <v>-313000000</v>
      </c>
      <c r="F293" s="76">
        <v>-313000000</v>
      </c>
      <c r="G293" s="36"/>
      <c r="H293" s="38">
        <f t="shared" si="27"/>
        <v>-59000000</v>
      </c>
      <c r="I293" s="38">
        <v>-25500000</v>
      </c>
      <c r="J293" s="38">
        <v>-59700000</v>
      </c>
      <c r="K293" s="38">
        <v>-59700000</v>
      </c>
      <c r="L293" s="38">
        <v>0</v>
      </c>
      <c r="M293" s="38">
        <v>-36000000</v>
      </c>
    </row>
    <row r="294" spans="1:13" s="14" customFormat="1" ht="31.5" x14ac:dyDescent="0.2">
      <c r="A294" s="11" t="s">
        <v>9</v>
      </c>
      <c r="B294" s="10">
        <v>208000</v>
      </c>
      <c r="C294" s="15">
        <f>C295-C296+C298+C297</f>
        <v>91821511.359999999</v>
      </c>
      <c r="D294" s="15">
        <f>D295-D296+D298+D297</f>
        <v>-143112348</v>
      </c>
      <c r="E294" s="15">
        <f>E295-E296+E298+E297</f>
        <v>239317118</v>
      </c>
      <c r="F294" s="15">
        <f>F295-F296+F298+F297</f>
        <v>117362532.59999999</v>
      </c>
      <c r="G294" s="36"/>
      <c r="H294" s="15">
        <f t="shared" si="27"/>
        <v>25541021.239999995</v>
      </c>
      <c r="I294" s="15">
        <f>I295-I296+I298+I297</f>
        <v>61383485.170000002</v>
      </c>
      <c r="J294" s="15">
        <f>J295-J296+J298+J297</f>
        <v>341908559</v>
      </c>
      <c r="K294" s="15">
        <f>K295-K296+K298+K297</f>
        <v>66740485.57</v>
      </c>
      <c r="L294" s="16"/>
      <c r="M294" s="15">
        <f t="shared" si="29"/>
        <v>5357000.3999999985</v>
      </c>
    </row>
    <row r="295" spans="1:13" s="68" customFormat="1" ht="15.75" x14ac:dyDescent="0.2">
      <c r="A295" s="12" t="s">
        <v>73</v>
      </c>
      <c r="B295" s="53">
        <v>208100</v>
      </c>
      <c r="C295" s="38">
        <v>192372138.78999999</v>
      </c>
      <c r="D295" s="38">
        <v>167356911</v>
      </c>
      <c r="E295" s="41">
        <v>342563689</v>
      </c>
      <c r="F295" s="38">
        <v>202933585.5</v>
      </c>
      <c r="G295" s="43"/>
      <c r="H295" s="38">
        <f t="shared" si="27"/>
        <v>10561446.710000008</v>
      </c>
      <c r="I295" s="38">
        <v>23587964.91</v>
      </c>
      <c r="J295" s="38">
        <v>31439300</v>
      </c>
      <c r="K295" s="38">
        <v>34129316.200000003</v>
      </c>
      <c r="L295" s="71"/>
      <c r="M295" s="38">
        <f t="shared" si="29"/>
        <v>10541351.290000003</v>
      </c>
    </row>
    <row r="296" spans="1:13" s="68" customFormat="1" ht="15.75" x14ac:dyDescent="0.2">
      <c r="A296" s="12" t="s">
        <v>74</v>
      </c>
      <c r="B296" s="53">
        <v>208200</v>
      </c>
      <c r="C296" s="38">
        <v>50786605.630000003</v>
      </c>
      <c r="D296" s="38">
        <v>0</v>
      </c>
      <c r="E296" s="38"/>
      <c r="F296" s="38">
        <v>51743867.93</v>
      </c>
      <c r="G296" s="43"/>
      <c r="H296" s="38">
        <f t="shared" si="27"/>
        <v>957262.29999999702</v>
      </c>
      <c r="I296" s="38">
        <v>11968501.539999999</v>
      </c>
      <c r="J296" s="38"/>
      <c r="K296" s="38">
        <v>1216015.6000000001</v>
      </c>
      <c r="L296" s="71"/>
      <c r="M296" s="38">
        <f t="shared" si="29"/>
        <v>-10752485.939999999</v>
      </c>
    </row>
    <row r="297" spans="1:13" s="68" customFormat="1" ht="15.75" hidden="1" x14ac:dyDescent="0.2">
      <c r="A297" s="12" t="s">
        <v>150</v>
      </c>
      <c r="B297" s="53">
        <v>208300</v>
      </c>
      <c r="C297" s="38"/>
      <c r="D297" s="38"/>
      <c r="E297" s="38"/>
      <c r="F297" s="38"/>
      <c r="G297" s="43"/>
      <c r="H297" s="38">
        <f t="shared" si="27"/>
        <v>0</v>
      </c>
      <c r="I297" s="38"/>
      <c r="J297" s="38"/>
      <c r="K297" s="38"/>
      <c r="L297" s="71"/>
      <c r="M297" s="38">
        <f t="shared" si="29"/>
        <v>0</v>
      </c>
    </row>
    <row r="298" spans="1:13" s="68" customFormat="1" ht="47.25" x14ac:dyDescent="0.2">
      <c r="A298" s="12" t="s">
        <v>143</v>
      </c>
      <c r="B298" s="53">
        <v>208400</v>
      </c>
      <c r="C298" s="38">
        <v>-49764021.799999997</v>
      </c>
      <c r="D298" s="38">
        <v>-310469259</v>
      </c>
      <c r="E298" s="41">
        <v>-103246571</v>
      </c>
      <c r="F298" s="38">
        <v>-33827184.969999999</v>
      </c>
      <c r="G298" s="36"/>
      <c r="H298" s="15">
        <f t="shared" si="27"/>
        <v>15936836.829999998</v>
      </c>
      <c r="I298" s="38">
        <v>49764021.799999997</v>
      </c>
      <c r="J298" s="38">
        <v>310469259</v>
      </c>
      <c r="K298" s="38">
        <v>33827184.969999999</v>
      </c>
      <c r="L298" s="16"/>
      <c r="M298" s="15">
        <f t="shared" si="29"/>
        <v>-15936836.829999998</v>
      </c>
    </row>
    <row r="299" spans="1:13" s="14" customFormat="1" ht="15.75" x14ac:dyDescent="0.2">
      <c r="A299" s="11" t="s">
        <v>153</v>
      </c>
      <c r="B299" s="61">
        <v>300000</v>
      </c>
      <c r="C299" s="44">
        <f>SUM(C300:C301)</f>
        <v>0</v>
      </c>
      <c r="D299" s="44">
        <f>SUM(D300:D301)</f>
        <v>0</v>
      </c>
      <c r="E299" s="44">
        <f>SUM(E300:E301)</f>
        <v>0</v>
      </c>
      <c r="F299" s="44">
        <f>SUM(F300:F301)</f>
        <v>0</v>
      </c>
      <c r="G299" s="36"/>
      <c r="H299" s="15">
        <f t="shared" si="27"/>
        <v>0</v>
      </c>
      <c r="I299" s="15">
        <f>SUM(I300:I301)</f>
        <v>0</v>
      </c>
      <c r="J299" s="15">
        <f>SUM(J300:J301)</f>
        <v>105549882</v>
      </c>
      <c r="K299" s="15">
        <f>SUM(K300:K301)</f>
        <v>0</v>
      </c>
      <c r="L299" s="16"/>
      <c r="M299" s="15">
        <f t="shared" si="29"/>
        <v>0</v>
      </c>
    </row>
    <row r="300" spans="1:13" s="68" customFormat="1" ht="15.75" x14ac:dyDescent="0.2">
      <c r="A300" s="12" t="s">
        <v>154</v>
      </c>
      <c r="B300" s="62">
        <v>301100</v>
      </c>
      <c r="C300" s="49"/>
      <c r="D300" s="45"/>
      <c r="E300" s="45"/>
      <c r="F300" s="38"/>
      <c r="G300" s="36"/>
      <c r="H300" s="15">
        <f t="shared" si="27"/>
        <v>0</v>
      </c>
      <c r="I300" s="43"/>
      <c r="J300" s="38">
        <v>105775182</v>
      </c>
      <c r="K300" s="38"/>
      <c r="L300" s="16"/>
      <c r="M300" s="15">
        <f t="shared" si="29"/>
        <v>0</v>
      </c>
    </row>
    <row r="301" spans="1:13" s="77" customFormat="1" ht="15.75" x14ac:dyDescent="0.2">
      <c r="A301" s="12" t="s">
        <v>176</v>
      </c>
      <c r="B301" s="62">
        <v>301200</v>
      </c>
      <c r="C301" s="49"/>
      <c r="D301" s="45"/>
      <c r="E301" s="45"/>
      <c r="F301" s="38"/>
      <c r="G301" s="36"/>
      <c r="H301" s="15">
        <f t="shared" si="27"/>
        <v>0</v>
      </c>
      <c r="I301" s="43"/>
      <c r="J301" s="38">
        <v>-225300</v>
      </c>
      <c r="K301" s="38"/>
      <c r="L301" s="16"/>
      <c r="M301" s="15">
        <f t="shared" si="29"/>
        <v>0</v>
      </c>
    </row>
    <row r="302" spans="1:13" s="14" customFormat="1" ht="32.25" customHeight="1" x14ac:dyDescent="0.2">
      <c r="A302" s="11" t="s">
        <v>95</v>
      </c>
      <c r="B302" s="10">
        <v>900230</v>
      </c>
      <c r="C302" s="15">
        <f>C294+C287</f>
        <v>90192488.780000001</v>
      </c>
      <c r="D302" s="15">
        <f>D294+D287</f>
        <v>-143112348</v>
      </c>
      <c r="E302" s="15">
        <f>E294+E287</f>
        <v>239317118</v>
      </c>
      <c r="F302" s="15">
        <f>F294+F287+F291</f>
        <v>-135549018.55000001</v>
      </c>
      <c r="G302" s="36"/>
      <c r="H302" s="15">
        <f t="shared" si="27"/>
        <v>-225741507.33000001</v>
      </c>
      <c r="I302" s="15">
        <f>I294+I287+I299</f>
        <v>55781475.130000003</v>
      </c>
      <c r="J302" s="15">
        <f>J294+J287+J299</f>
        <v>447458441</v>
      </c>
      <c r="K302" s="15">
        <f>K294+K287+K291</f>
        <v>3077129.5199999958</v>
      </c>
      <c r="L302" s="16"/>
      <c r="M302" s="15">
        <f t="shared" si="29"/>
        <v>-52704345.610000007</v>
      </c>
    </row>
    <row r="303" spans="1:13" s="14" customFormat="1" ht="15.75" x14ac:dyDescent="0.2">
      <c r="A303" s="11" t="s">
        <v>155</v>
      </c>
      <c r="B303" s="61">
        <v>400000</v>
      </c>
      <c r="C303" s="15">
        <f>SUM(C305:C306)</f>
        <v>0</v>
      </c>
      <c r="D303" s="15">
        <f>SUM(D305:D306)</f>
        <v>0</v>
      </c>
      <c r="E303" s="15">
        <f>SUM(E305:E306)</f>
        <v>0</v>
      </c>
      <c r="F303" s="15">
        <f>SUM(F305:F306)</f>
        <v>0</v>
      </c>
      <c r="G303" s="36"/>
      <c r="H303" s="15">
        <f t="shared" si="27"/>
        <v>0</v>
      </c>
      <c r="I303" s="15">
        <f>SUM(I305:I306)</f>
        <v>0</v>
      </c>
      <c r="J303" s="15">
        <f>SUM(J304:J306)</f>
        <v>105549882</v>
      </c>
      <c r="K303" s="15">
        <f>SUM(K305:K306)</f>
        <v>0</v>
      </c>
      <c r="L303" s="16"/>
      <c r="M303" s="15">
        <f t="shared" si="29"/>
        <v>0</v>
      </c>
    </row>
    <row r="304" spans="1:13" s="78" customFormat="1" ht="15.75" x14ac:dyDescent="0.2">
      <c r="A304" s="12" t="s">
        <v>192</v>
      </c>
      <c r="B304" s="62">
        <v>401201</v>
      </c>
      <c r="C304" s="15"/>
      <c r="D304" s="15"/>
      <c r="E304" s="15"/>
      <c r="F304" s="15"/>
      <c r="G304" s="36"/>
      <c r="H304" s="15">
        <f>F304-C304</f>
        <v>0</v>
      </c>
      <c r="I304" s="15"/>
      <c r="J304" s="38">
        <v>102171150</v>
      </c>
      <c r="K304" s="15"/>
      <c r="L304" s="16"/>
      <c r="M304" s="15">
        <f t="shared" si="29"/>
        <v>0</v>
      </c>
    </row>
    <row r="305" spans="1:13" s="79" customFormat="1" ht="15.75" x14ac:dyDescent="0.2">
      <c r="A305" s="12" t="s">
        <v>177</v>
      </c>
      <c r="B305" s="62">
        <v>401202</v>
      </c>
      <c r="C305" s="49"/>
      <c r="D305" s="38"/>
      <c r="E305" s="38"/>
      <c r="F305" s="38"/>
      <c r="G305" s="36"/>
      <c r="H305" s="15">
        <f t="shared" si="27"/>
        <v>0</v>
      </c>
      <c r="I305" s="43"/>
      <c r="J305" s="38">
        <v>3604032</v>
      </c>
      <c r="K305" s="38"/>
      <c r="L305" s="16"/>
      <c r="M305" s="15">
        <f t="shared" si="29"/>
        <v>0</v>
      </c>
    </row>
    <row r="306" spans="1:13" s="80" customFormat="1" ht="15.75" x14ac:dyDescent="0.2">
      <c r="A306" s="12" t="s">
        <v>178</v>
      </c>
      <c r="B306" s="62">
        <v>402202</v>
      </c>
      <c r="C306" s="49"/>
      <c r="D306" s="38"/>
      <c r="E306" s="38"/>
      <c r="F306" s="38"/>
      <c r="G306" s="36"/>
      <c r="H306" s="15">
        <f t="shared" si="27"/>
        <v>0</v>
      </c>
      <c r="I306" s="43"/>
      <c r="J306" s="38">
        <v>-225300</v>
      </c>
      <c r="K306" s="38"/>
      <c r="L306" s="16"/>
      <c r="M306" s="15">
        <f t="shared" si="29"/>
        <v>0</v>
      </c>
    </row>
    <row r="307" spans="1:13" s="14" customFormat="1" ht="18.75" customHeight="1" x14ac:dyDescent="0.2">
      <c r="A307" s="11" t="s">
        <v>98</v>
      </c>
      <c r="B307" s="10">
        <v>600000</v>
      </c>
      <c r="C307" s="15">
        <f>C311+C308+C316</f>
        <v>-159807511.22000003</v>
      </c>
      <c r="D307" s="15">
        <f>D311+D308+D316</f>
        <v>-143112348</v>
      </c>
      <c r="E307" s="15">
        <f>E311+E308+E316</f>
        <v>-12941882</v>
      </c>
      <c r="F307" s="15">
        <f>F311+F308+F316</f>
        <v>-135549018.54999998</v>
      </c>
      <c r="G307" s="36"/>
      <c r="H307" s="15">
        <f t="shared" si="27"/>
        <v>24258492.670000046</v>
      </c>
      <c r="I307" s="15">
        <f>I311+I308</f>
        <v>30281475.130000003</v>
      </c>
      <c r="J307" s="15">
        <f>J311+J308</f>
        <v>341908559</v>
      </c>
      <c r="K307" s="15">
        <f>K311+K308+K316</f>
        <v>3077129.5199999958</v>
      </c>
      <c r="L307" s="16"/>
      <c r="M307" s="15">
        <f t="shared" si="29"/>
        <v>-27204345.610000007</v>
      </c>
    </row>
    <row r="308" spans="1:13" s="14" customFormat="1" ht="47.25" x14ac:dyDescent="0.2">
      <c r="A308" s="11" t="s">
        <v>151</v>
      </c>
      <c r="B308" s="10">
        <v>601000</v>
      </c>
      <c r="C308" s="15">
        <f>C310+C309</f>
        <v>-250000000</v>
      </c>
      <c r="D308" s="15">
        <f>D310+D309</f>
        <v>0</v>
      </c>
      <c r="E308" s="15">
        <f>E310+E309</f>
        <v>-252259000</v>
      </c>
      <c r="F308" s="15">
        <f>F310+F309</f>
        <v>-252259000</v>
      </c>
      <c r="G308" s="36"/>
      <c r="H308" s="15">
        <f t="shared" si="27"/>
        <v>-2259000</v>
      </c>
      <c r="I308" s="15">
        <f>I310</f>
        <v>-25500000</v>
      </c>
      <c r="J308" s="15">
        <f>J310+J309</f>
        <v>0</v>
      </c>
      <c r="K308" s="15">
        <f>K310+K309</f>
        <v>-59700000</v>
      </c>
      <c r="L308" s="16"/>
      <c r="M308" s="15">
        <f t="shared" si="29"/>
        <v>-34200000</v>
      </c>
    </row>
    <row r="309" spans="1:13" s="81" customFormat="1" ht="16.5" customHeight="1" x14ac:dyDescent="0.25">
      <c r="A309" s="12" t="s">
        <v>160</v>
      </c>
      <c r="B309" s="53">
        <v>601110</v>
      </c>
      <c r="C309" s="38">
        <v>4000000</v>
      </c>
      <c r="D309" s="76">
        <v>335000000</v>
      </c>
      <c r="E309" s="38">
        <v>60741000</v>
      </c>
      <c r="F309" s="38">
        <v>60741000</v>
      </c>
      <c r="G309" s="36"/>
      <c r="H309" s="15">
        <f t="shared" si="27"/>
        <v>56741000</v>
      </c>
      <c r="I309" s="38"/>
      <c r="J309" s="38">
        <v>59700000</v>
      </c>
      <c r="K309" s="38"/>
      <c r="L309" s="38">
        <v>0</v>
      </c>
      <c r="M309" s="38">
        <v>0</v>
      </c>
    </row>
    <row r="310" spans="1:13" s="79" customFormat="1" ht="18.75" customHeight="1" x14ac:dyDescent="0.25">
      <c r="A310" s="12" t="s">
        <v>152</v>
      </c>
      <c r="B310" s="53">
        <v>601210</v>
      </c>
      <c r="C310" s="38">
        <v>-254000000</v>
      </c>
      <c r="D310" s="76">
        <v>-335000000</v>
      </c>
      <c r="E310" s="76">
        <v>-313000000</v>
      </c>
      <c r="F310" s="76">
        <v>-313000000</v>
      </c>
      <c r="G310" s="36"/>
      <c r="H310" s="38">
        <f t="shared" si="27"/>
        <v>-59000000</v>
      </c>
      <c r="I310" s="38">
        <v>-25500000</v>
      </c>
      <c r="J310" s="38">
        <v>-59700000</v>
      </c>
      <c r="K310" s="38">
        <v>-59700000</v>
      </c>
      <c r="L310" s="38">
        <v>0</v>
      </c>
      <c r="M310" s="38">
        <v>-36000000</v>
      </c>
    </row>
    <row r="311" spans="1:13" s="14" customFormat="1" ht="15.75" x14ac:dyDescent="0.2">
      <c r="A311" s="11" t="s">
        <v>97</v>
      </c>
      <c r="B311" s="10">
        <v>602000</v>
      </c>
      <c r="C311" s="15">
        <f>C312-C313+C314+C315</f>
        <v>90192488.779999986</v>
      </c>
      <c r="D311" s="15">
        <f>D312-D313+D314+D315</f>
        <v>-143112348</v>
      </c>
      <c r="E311" s="15">
        <f>E312-E313+E314+E315</f>
        <v>239317118</v>
      </c>
      <c r="F311" s="15">
        <f>F312-F313+F314+F315</f>
        <v>116709981.45000002</v>
      </c>
      <c r="G311" s="36"/>
      <c r="H311" s="15">
        <f t="shared" si="27"/>
        <v>26517492.670000032</v>
      </c>
      <c r="I311" s="15">
        <f>I312-I313+I314+I315</f>
        <v>55781475.130000003</v>
      </c>
      <c r="J311" s="15">
        <f>J312-J313+J314+J315</f>
        <v>341908559</v>
      </c>
      <c r="K311" s="15">
        <f>K312-K313+K314+K315</f>
        <v>62777129.519999996</v>
      </c>
      <c r="L311" s="16"/>
      <c r="M311" s="15">
        <f t="shared" si="29"/>
        <v>6995654.3899999931</v>
      </c>
    </row>
    <row r="312" spans="1:13" s="68" customFormat="1" ht="15.75" x14ac:dyDescent="0.2">
      <c r="A312" s="12" t="s">
        <v>73</v>
      </c>
      <c r="B312" s="53">
        <v>602100</v>
      </c>
      <c r="C312" s="38">
        <v>192372138.78999999</v>
      </c>
      <c r="D312" s="38">
        <v>167356911</v>
      </c>
      <c r="E312" s="41">
        <v>342563689</v>
      </c>
      <c r="F312" s="38">
        <v>202933585.5</v>
      </c>
      <c r="G312" s="36"/>
      <c r="H312" s="15">
        <f t="shared" si="27"/>
        <v>10561446.710000008</v>
      </c>
      <c r="I312" s="38">
        <v>36216264.380000003</v>
      </c>
      <c r="J312" s="38">
        <v>31439300</v>
      </c>
      <c r="K312" s="38">
        <v>45722363.380000003</v>
      </c>
      <c r="L312" s="16"/>
      <c r="M312" s="15">
        <f t="shared" si="29"/>
        <v>9506099</v>
      </c>
    </row>
    <row r="313" spans="1:13" s="68" customFormat="1" ht="15.75" x14ac:dyDescent="0.2">
      <c r="A313" s="12" t="s">
        <v>74</v>
      </c>
      <c r="B313" s="53">
        <v>602200</v>
      </c>
      <c r="C313" s="38">
        <v>52415628.210000001</v>
      </c>
      <c r="D313" s="38">
        <v>0</v>
      </c>
      <c r="E313" s="38">
        <v>0</v>
      </c>
      <c r="F313" s="38">
        <v>52396419.079999998</v>
      </c>
      <c r="G313" s="36"/>
      <c r="H313" s="15">
        <f t="shared" si="27"/>
        <v>-19209.130000002682</v>
      </c>
      <c r="I313" s="38">
        <v>30783924.41</v>
      </c>
      <c r="J313" s="38">
        <v>0</v>
      </c>
      <c r="K313" s="38">
        <v>16769694.66</v>
      </c>
      <c r="L313" s="16"/>
      <c r="M313" s="15">
        <f>K313-I313</f>
        <v>-14014229.75</v>
      </c>
    </row>
    <row r="314" spans="1:13" s="68" customFormat="1" ht="15.75" x14ac:dyDescent="0.2">
      <c r="A314" s="12" t="s">
        <v>150</v>
      </c>
      <c r="B314" s="53">
        <v>602300</v>
      </c>
      <c r="C314" s="38"/>
      <c r="D314" s="38">
        <v>0</v>
      </c>
      <c r="E314" s="38">
        <v>0</v>
      </c>
      <c r="F314" s="38"/>
      <c r="G314" s="36"/>
      <c r="H314" s="15">
        <f t="shared" si="27"/>
        <v>0</v>
      </c>
      <c r="I314" s="38">
        <v>585113.36</v>
      </c>
      <c r="J314" s="38">
        <v>0</v>
      </c>
      <c r="K314" s="38">
        <v>-2724.17</v>
      </c>
      <c r="L314" s="16"/>
      <c r="M314" s="15">
        <f t="shared" si="29"/>
        <v>-587837.53</v>
      </c>
    </row>
    <row r="315" spans="1:13" s="68" customFormat="1" ht="47.25" x14ac:dyDescent="0.2">
      <c r="A315" s="12" t="s">
        <v>143</v>
      </c>
      <c r="B315" s="53">
        <v>602400</v>
      </c>
      <c r="C315" s="38">
        <v>-49764021.799999997</v>
      </c>
      <c r="D315" s="38">
        <v>-310469259</v>
      </c>
      <c r="E315" s="41">
        <v>-103246571</v>
      </c>
      <c r="F315" s="38">
        <v>-33827184.969999999</v>
      </c>
      <c r="G315" s="36"/>
      <c r="H315" s="15">
        <f t="shared" si="27"/>
        <v>15936836.829999998</v>
      </c>
      <c r="I315" s="38">
        <v>49764021.799999997</v>
      </c>
      <c r="J315" s="38">
        <v>310469259</v>
      </c>
      <c r="K315" s="38">
        <v>33827184.969999999</v>
      </c>
      <c r="L315" s="16"/>
      <c r="M315" s="15">
        <f t="shared" si="29"/>
        <v>-15936836.829999998</v>
      </c>
    </row>
    <row r="316" spans="1:13" s="14" customFormat="1" ht="31.5" x14ac:dyDescent="0.2">
      <c r="A316" s="11" t="s">
        <v>156</v>
      </c>
      <c r="B316" s="10">
        <v>603000</v>
      </c>
      <c r="C316" s="15">
        <f>C284</f>
        <v>0</v>
      </c>
      <c r="D316" s="15">
        <f>D284</f>
        <v>0</v>
      </c>
      <c r="E316" s="15">
        <f>E284</f>
        <v>0</v>
      </c>
      <c r="F316" s="15">
        <f>F284</f>
        <v>0</v>
      </c>
      <c r="G316" s="36"/>
      <c r="H316" s="15">
        <f t="shared" si="27"/>
        <v>0</v>
      </c>
      <c r="I316" s="15"/>
      <c r="J316" s="15"/>
      <c r="K316" s="36"/>
      <c r="L316" s="16"/>
      <c r="M316" s="15">
        <f t="shared" si="29"/>
        <v>0</v>
      </c>
    </row>
    <row r="317" spans="1:13" s="14" customFormat="1" ht="48.75" customHeight="1" x14ac:dyDescent="0.2">
      <c r="A317" s="11" t="s">
        <v>159</v>
      </c>
      <c r="B317" s="10">
        <v>900460</v>
      </c>
      <c r="C317" s="15">
        <f>C307</f>
        <v>-159807511.22000003</v>
      </c>
      <c r="D317" s="15">
        <f>D307</f>
        <v>-143112348</v>
      </c>
      <c r="E317" s="15">
        <f>E307</f>
        <v>-12941882</v>
      </c>
      <c r="F317" s="15">
        <f>F307</f>
        <v>-135549018.54999998</v>
      </c>
      <c r="G317" s="15"/>
      <c r="H317" s="15">
        <f>F317-C317</f>
        <v>24258492.670000046</v>
      </c>
      <c r="I317" s="15">
        <f>I307+I303</f>
        <v>30281475.130000003</v>
      </c>
      <c r="J317" s="15">
        <f>J307+J303</f>
        <v>447458441</v>
      </c>
      <c r="K317" s="15">
        <f>K307</f>
        <v>3077129.5199999958</v>
      </c>
      <c r="L317" s="16"/>
      <c r="M317" s="15">
        <f t="shared" si="29"/>
        <v>-27204345.610000007</v>
      </c>
    </row>
    <row r="318" spans="1:13" s="18" customFormat="1" ht="16.5" x14ac:dyDescent="0.2">
      <c r="A318" s="116"/>
      <c r="B318" s="20"/>
      <c r="C318" s="21"/>
      <c r="D318" s="21"/>
      <c r="E318" s="21"/>
      <c r="F318" s="21"/>
      <c r="G318" s="22"/>
      <c r="H318" s="21"/>
      <c r="I318" s="21"/>
      <c r="J318" s="21"/>
      <c r="K318" s="21"/>
      <c r="L318" s="23"/>
      <c r="M318" s="21"/>
    </row>
    <row r="319" spans="1:13" s="68" customFormat="1" ht="15.75" x14ac:dyDescent="0.2">
      <c r="A319" s="117"/>
      <c r="B319" s="82"/>
      <c r="C319" s="65"/>
      <c r="D319" s="83"/>
      <c r="E319" s="83"/>
      <c r="F319" s="84"/>
      <c r="G319" s="85"/>
      <c r="H319" s="85"/>
      <c r="I319" s="85"/>
      <c r="J319" s="84"/>
    </row>
    <row r="320" spans="1:13" s="66" customFormat="1" ht="20.25" x14ac:dyDescent="0.2">
      <c r="A320" s="118"/>
      <c r="B320" s="86"/>
      <c r="F320" s="87"/>
      <c r="G320" s="87"/>
    </row>
    <row r="321" spans="1:9" s="67" customFormat="1" ht="18.75" x14ac:dyDescent="0.2">
      <c r="A321" s="119"/>
      <c r="B321" s="88"/>
      <c r="F321" s="89"/>
      <c r="G321" s="89"/>
    </row>
    <row r="322" spans="1:9" s="68" customFormat="1" x14ac:dyDescent="0.2">
      <c r="A322" s="32"/>
      <c r="B322" s="90"/>
      <c r="G322" s="91"/>
      <c r="H322" s="91"/>
      <c r="I322" s="91"/>
    </row>
    <row r="323" spans="1:9" s="68" customFormat="1" x14ac:dyDescent="0.2">
      <c r="A323" s="32"/>
      <c r="B323" s="90"/>
      <c r="G323" s="91"/>
      <c r="H323" s="91"/>
      <c r="I323" s="91"/>
    </row>
    <row r="324" spans="1:9" s="68" customFormat="1" x14ac:dyDescent="0.2">
      <c r="A324" s="32"/>
      <c r="B324" s="90"/>
      <c r="G324" s="91"/>
      <c r="H324" s="91"/>
      <c r="I324" s="91"/>
    </row>
    <row r="325" spans="1:9" s="68" customFormat="1" x14ac:dyDescent="0.2">
      <c r="A325" s="32"/>
      <c r="B325" s="90"/>
      <c r="G325" s="91"/>
      <c r="H325" s="91"/>
      <c r="I325" s="91"/>
    </row>
    <row r="326" spans="1:9" s="68" customFormat="1" x14ac:dyDescent="0.2">
      <c r="A326" s="32"/>
      <c r="B326" s="90"/>
      <c r="G326" s="91"/>
      <c r="H326" s="91"/>
      <c r="I326" s="91"/>
    </row>
    <row r="327" spans="1:9" s="68" customFormat="1" x14ac:dyDescent="0.2">
      <c r="A327" s="32"/>
      <c r="B327" s="90"/>
      <c r="G327" s="91"/>
      <c r="H327" s="91"/>
      <c r="I327" s="91"/>
    </row>
    <row r="328" spans="1:9" s="68" customFormat="1" x14ac:dyDescent="0.2">
      <c r="A328" s="32"/>
      <c r="B328" s="90"/>
      <c r="G328" s="91"/>
      <c r="H328" s="91"/>
      <c r="I328" s="91"/>
    </row>
    <row r="329" spans="1:9" s="68" customFormat="1" x14ac:dyDescent="0.2">
      <c r="A329" s="32"/>
      <c r="B329" s="90"/>
      <c r="G329" s="91"/>
      <c r="H329" s="91"/>
      <c r="I329" s="91"/>
    </row>
    <row r="330" spans="1:9" s="68" customFormat="1" x14ac:dyDescent="0.2">
      <c r="A330" s="32"/>
      <c r="B330" s="90"/>
      <c r="G330" s="91"/>
      <c r="H330" s="91"/>
      <c r="I330" s="91"/>
    </row>
    <row r="331" spans="1:9" s="68" customFormat="1" x14ac:dyDescent="0.2">
      <c r="A331" s="32"/>
      <c r="B331" s="90"/>
      <c r="G331" s="91"/>
      <c r="H331" s="91"/>
      <c r="I331" s="91"/>
    </row>
    <row r="332" spans="1:9" s="68" customFormat="1" x14ac:dyDescent="0.2">
      <c r="A332" s="32"/>
      <c r="B332" s="90"/>
      <c r="G332" s="91"/>
      <c r="H332" s="91"/>
      <c r="I332" s="91"/>
    </row>
    <row r="333" spans="1:9" s="68" customFormat="1" x14ac:dyDescent="0.2">
      <c r="A333" s="32"/>
      <c r="B333" s="90"/>
      <c r="G333" s="91"/>
      <c r="H333" s="91"/>
      <c r="I333" s="91"/>
    </row>
    <row r="334" spans="1:9" s="68" customFormat="1" x14ac:dyDescent="0.2">
      <c r="A334" s="32"/>
      <c r="B334" s="90"/>
      <c r="G334" s="91"/>
      <c r="H334" s="91"/>
      <c r="I334" s="91"/>
    </row>
    <row r="335" spans="1:9" s="68" customFormat="1" x14ac:dyDescent="0.2">
      <c r="A335" s="32"/>
      <c r="B335" s="90"/>
      <c r="G335" s="91"/>
      <c r="H335" s="91"/>
      <c r="I335" s="91"/>
    </row>
    <row r="336" spans="1:9" s="68" customFormat="1" x14ac:dyDescent="0.2">
      <c r="A336" s="32"/>
      <c r="B336" s="90"/>
      <c r="G336" s="91"/>
      <c r="H336" s="91"/>
      <c r="I336" s="91"/>
    </row>
    <row r="337" spans="1:9" s="68" customFormat="1" x14ac:dyDescent="0.2">
      <c r="A337" s="32"/>
      <c r="B337" s="90"/>
      <c r="G337" s="91"/>
      <c r="H337" s="91"/>
      <c r="I337" s="91"/>
    </row>
    <row r="338" spans="1:9" s="68" customFormat="1" x14ac:dyDescent="0.2">
      <c r="A338" s="32"/>
      <c r="B338" s="90"/>
      <c r="G338" s="91"/>
      <c r="H338" s="91"/>
      <c r="I338" s="91"/>
    </row>
    <row r="339" spans="1:9" s="68" customFormat="1" x14ac:dyDescent="0.2">
      <c r="A339" s="32"/>
      <c r="B339" s="90"/>
      <c r="G339" s="91"/>
      <c r="H339" s="91"/>
      <c r="I339" s="91"/>
    </row>
    <row r="340" spans="1:9" s="68" customFormat="1" x14ac:dyDescent="0.2">
      <c r="A340" s="32"/>
      <c r="B340" s="90"/>
      <c r="G340" s="91"/>
      <c r="H340" s="91"/>
      <c r="I340" s="91"/>
    </row>
    <row r="341" spans="1:9" s="68" customFormat="1" x14ac:dyDescent="0.2">
      <c r="A341" s="32"/>
      <c r="B341" s="90"/>
      <c r="G341" s="91"/>
      <c r="H341" s="91"/>
      <c r="I341" s="91"/>
    </row>
    <row r="342" spans="1:9" s="68" customFormat="1" x14ac:dyDescent="0.2">
      <c r="A342" s="32"/>
      <c r="B342" s="90"/>
      <c r="G342" s="91"/>
      <c r="H342" s="91"/>
      <c r="I342" s="91"/>
    </row>
    <row r="343" spans="1:9" s="68" customFormat="1" x14ac:dyDescent="0.2">
      <c r="A343" s="32"/>
      <c r="B343" s="90"/>
      <c r="G343" s="91"/>
      <c r="H343" s="91"/>
      <c r="I343" s="91"/>
    </row>
    <row r="344" spans="1:9" s="68" customFormat="1" x14ac:dyDescent="0.2">
      <c r="A344" s="32"/>
      <c r="B344" s="90"/>
      <c r="G344" s="91"/>
      <c r="H344" s="91"/>
      <c r="I344" s="91"/>
    </row>
    <row r="345" spans="1:9" s="68" customFormat="1" x14ac:dyDescent="0.2">
      <c r="A345" s="32"/>
      <c r="B345" s="90"/>
      <c r="G345" s="91"/>
      <c r="H345" s="91"/>
      <c r="I345" s="91"/>
    </row>
    <row r="346" spans="1:9" s="68" customFormat="1" x14ac:dyDescent="0.2">
      <c r="A346" s="32"/>
      <c r="B346" s="90"/>
      <c r="G346" s="91"/>
      <c r="H346" s="91"/>
      <c r="I346" s="91"/>
    </row>
    <row r="347" spans="1:9" s="68" customFormat="1" x14ac:dyDescent="0.2">
      <c r="A347" s="32"/>
      <c r="B347" s="90"/>
      <c r="G347" s="91"/>
      <c r="H347" s="91"/>
      <c r="I347" s="91"/>
    </row>
    <row r="348" spans="1:9" s="68" customFormat="1" x14ac:dyDescent="0.2">
      <c r="A348" s="32"/>
      <c r="B348" s="90"/>
      <c r="G348" s="91"/>
      <c r="H348" s="91"/>
      <c r="I348" s="91"/>
    </row>
    <row r="349" spans="1:9" s="68" customFormat="1" x14ac:dyDescent="0.2">
      <c r="A349" s="32"/>
      <c r="B349" s="90"/>
      <c r="G349" s="91"/>
      <c r="H349" s="91"/>
      <c r="I349" s="91"/>
    </row>
    <row r="350" spans="1:9" s="68" customFormat="1" x14ac:dyDescent="0.2">
      <c r="A350" s="32"/>
      <c r="B350" s="90"/>
      <c r="G350" s="91"/>
      <c r="H350" s="91"/>
      <c r="I350" s="91"/>
    </row>
    <row r="351" spans="1:9" s="68" customFormat="1" x14ac:dyDescent="0.2">
      <c r="A351" s="32"/>
      <c r="B351" s="90"/>
      <c r="G351" s="91"/>
      <c r="H351" s="91"/>
      <c r="I351" s="91"/>
    </row>
    <row r="352" spans="1:9" s="68" customFormat="1" x14ac:dyDescent="0.2">
      <c r="A352" s="32"/>
      <c r="B352" s="90"/>
      <c r="G352" s="91"/>
      <c r="H352" s="91"/>
      <c r="I352" s="91"/>
    </row>
    <row r="353" spans="1:9" s="68" customFormat="1" x14ac:dyDescent="0.2">
      <c r="A353" s="32"/>
      <c r="B353" s="90"/>
      <c r="G353" s="91"/>
      <c r="H353" s="91"/>
      <c r="I353" s="91"/>
    </row>
    <row r="354" spans="1:9" s="68" customFormat="1" x14ac:dyDescent="0.2">
      <c r="A354" s="32"/>
      <c r="B354" s="90"/>
      <c r="G354" s="91"/>
      <c r="H354" s="91"/>
      <c r="I354" s="91"/>
    </row>
    <row r="355" spans="1:9" s="68" customFormat="1" x14ac:dyDescent="0.2">
      <c r="A355" s="32"/>
      <c r="B355" s="90"/>
      <c r="G355" s="91"/>
      <c r="H355" s="91"/>
      <c r="I355" s="91"/>
    </row>
    <row r="356" spans="1:9" s="68" customFormat="1" x14ac:dyDescent="0.2">
      <c r="A356" s="32"/>
      <c r="B356" s="90"/>
      <c r="G356" s="91"/>
      <c r="H356" s="91"/>
      <c r="I356" s="91"/>
    </row>
    <row r="357" spans="1:9" s="68" customFormat="1" x14ac:dyDescent="0.2">
      <c r="A357" s="32"/>
      <c r="B357" s="90"/>
      <c r="G357" s="91"/>
      <c r="H357" s="91"/>
      <c r="I357" s="91"/>
    </row>
    <row r="358" spans="1:9" s="68" customFormat="1" x14ac:dyDescent="0.2">
      <c r="A358" s="32"/>
      <c r="B358" s="90"/>
      <c r="G358" s="91"/>
      <c r="H358" s="91"/>
      <c r="I358" s="91"/>
    </row>
    <row r="359" spans="1:9" s="68" customFormat="1" x14ac:dyDescent="0.2">
      <c r="A359" s="32"/>
      <c r="B359" s="90"/>
      <c r="G359" s="91"/>
      <c r="H359" s="91"/>
      <c r="I359" s="91"/>
    </row>
    <row r="360" spans="1:9" s="68" customFormat="1" x14ac:dyDescent="0.2">
      <c r="A360" s="32"/>
      <c r="B360" s="90"/>
      <c r="G360" s="91"/>
      <c r="H360" s="91"/>
      <c r="I360" s="91"/>
    </row>
    <row r="361" spans="1:9" s="68" customFormat="1" x14ac:dyDescent="0.2">
      <c r="A361" s="32"/>
      <c r="B361" s="90"/>
      <c r="G361" s="91"/>
      <c r="H361" s="91"/>
      <c r="I361" s="91"/>
    </row>
    <row r="362" spans="1:9" s="68" customFormat="1" x14ac:dyDescent="0.2">
      <c r="A362" s="32"/>
      <c r="B362" s="90"/>
      <c r="G362" s="91"/>
      <c r="H362" s="91"/>
      <c r="I362" s="91"/>
    </row>
    <row r="363" spans="1:9" s="68" customFormat="1" x14ac:dyDescent="0.2">
      <c r="A363" s="32"/>
      <c r="B363" s="90"/>
      <c r="G363" s="91"/>
      <c r="H363" s="91"/>
      <c r="I363" s="91"/>
    </row>
    <row r="364" spans="1:9" s="68" customFormat="1" x14ac:dyDescent="0.2">
      <c r="A364" s="32"/>
      <c r="B364" s="90"/>
      <c r="G364" s="91"/>
      <c r="H364" s="91"/>
      <c r="I364" s="91"/>
    </row>
    <row r="365" spans="1:9" s="68" customFormat="1" x14ac:dyDescent="0.2">
      <c r="A365" s="32"/>
      <c r="B365" s="90"/>
      <c r="G365" s="91"/>
      <c r="H365" s="91"/>
      <c r="I365" s="91"/>
    </row>
    <row r="366" spans="1:9" s="68" customFormat="1" x14ac:dyDescent="0.2">
      <c r="A366" s="32"/>
      <c r="B366" s="90"/>
      <c r="G366" s="91"/>
      <c r="H366" s="91"/>
      <c r="I366" s="91"/>
    </row>
    <row r="367" spans="1:9" s="68" customFormat="1" x14ac:dyDescent="0.2">
      <c r="A367" s="32"/>
      <c r="B367" s="90"/>
      <c r="G367" s="91"/>
      <c r="H367" s="91"/>
      <c r="I367" s="91"/>
    </row>
    <row r="368" spans="1:9" s="68" customFormat="1" x14ac:dyDescent="0.2">
      <c r="A368" s="32"/>
      <c r="B368" s="90"/>
      <c r="G368" s="91"/>
      <c r="H368" s="91"/>
      <c r="I368" s="91"/>
    </row>
    <row r="369" spans="1:9" s="68" customFormat="1" x14ac:dyDescent="0.2">
      <c r="A369" s="32"/>
      <c r="B369" s="90"/>
      <c r="G369" s="91"/>
      <c r="H369" s="91"/>
      <c r="I369" s="91"/>
    </row>
    <row r="370" spans="1:9" s="68" customFormat="1" x14ac:dyDescent="0.2">
      <c r="A370" s="32"/>
      <c r="B370" s="90"/>
      <c r="G370" s="91"/>
      <c r="H370" s="91"/>
      <c r="I370" s="91"/>
    </row>
    <row r="371" spans="1:9" s="68" customFormat="1" x14ac:dyDescent="0.2">
      <c r="A371" s="32"/>
      <c r="B371" s="90"/>
      <c r="G371" s="91"/>
      <c r="H371" s="91"/>
      <c r="I371" s="91"/>
    </row>
    <row r="372" spans="1:9" s="68" customFormat="1" x14ac:dyDescent="0.2">
      <c r="A372" s="32"/>
      <c r="B372" s="90"/>
      <c r="G372" s="91"/>
      <c r="H372" s="91"/>
      <c r="I372" s="91"/>
    </row>
    <row r="373" spans="1:9" s="68" customFormat="1" x14ac:dyDescent="0.2">
      <c r="A373" s="32"/>
      <c r="B373" s="90"/>
      <c r="G373" s="91"/>
      <c r="H373" s="91"/>
      <c r="I373" s="91"/>
    </row>
    <row r="374" spans="1:9" s="68" customFormat="1" x14ac:dyDescent="0.2">
      <c r="A374" s="32"/>
      <c r="B374" s="90"/>
      <c r="G374" s="91"/>
      <c r="H374" s="91"/>
      <c r="I374" s="91"/>
    </row>
    <row r="375" spans="1:9" s="68" customFormat="1" x14ac:dyDescent="0.2">
      <c r="A375" s="32"/>
      <c r="B375" s="90"/>
      <c r="G375" s="91"/>
      <c r="H375" s="91"/>
      <c r="I375" s="91"/>
    </row>
    <row r="376" spans="1:9" s="68" customFormat="1" x14ac:dyDescent="0.2">
      <c r="A376" s="32"/>
      <c r="B376" s="90"/>
      <c r="G376" s="91"/>
      <c r="H376" s="91"/>
      <c r="I376" s="91"/>
    </row>
    <row r="377" spans="1:9" s="68" customFormat="1" x14ac:dyDescent="0.2">
      <c r="A377" s="32"/>
      <c r="B377" s="90"/>
      <c r="G377" s="91"/>
      <c r="H377" s="91"/>
      <c r="I377" s="91"/>
    </row>
    <row r="378" spans="1:9" s="68" customFormat="1" x14ac:dyDescent="0.2">
      <c r="A378" s="32"/>
      <c r="B378" s="90"/>
      <c r="G378" s="91"/>
      <c r="H378" s="91"/>
      <c r="I378" s="91"/>
    </row>
    <row r="379" spans="1:9" s="68" customFormat="1" x14ac:dyDescent="0.2">
      <c r="A379" s="32"/>
      <c r="B379" s="90"/>
      <c r="G379" s="91"/>
      <c r="H379" s="91"/>
      <c r="I379" s="91"/>
    </row>
    <row r="380" spans="1:9" s="68" customFormat="1" x14ac:dyDescent="0.2">
      <c r="A380" s="32"/>
      <c r="B380" s="90"/>
      <c r="G380" s="91"/>
      <c r="H380" s="91"/>
      <c r="I380" s="91"/>
    </row>
    <row r="381" spans="1:9" s="68" customFormat="1" x14ac:dyDescent="0.2">
      <c r="A381" s="32"/>
      <c r="B381" s="90"/>
      <c r="G381" s="91"/>
      <c r="H381" s="91"/>
      <c r="I381" s="91"/>
    </row>
    <row r="382" spans="1:9" s="68" customFormat="1" x14ac:dyDescent="0.2">
      <c r="A382" s="32"/>
      <c r="B382" s="90"/>
      <c r="G382" s="91"/>
      <c r="H382" s="91"/>
      <c r="I382" s="91"/>
    </row>
    <row r="383" spans="1:9" s="68" customFormat="1" x14ac:dyDescent="0.2">
      <c r="A383" s="32"/>
      <c r="B383" s="90"/>
      <c r="G383" s="91"/>
      <c r="H383" s="91"/>
      <c r="I383" s="91"/>
    </row>
    <row r="384" spans="1:9" s="68" customFormat="1" x14ac:dyDescent="0.2">
      <c r="A384" s="32"/>
      <c r="B384" s="90"/>
      <c r="G384" s="91"/>
      <c r="H384" s="91"/>
      <c r="I384" s="91"/>
    </row>
    <row r="385" spans="1:9" s="68" customFormat="1" x14ac:dyDescent="0.2">
      <c r="A385" s="32"/>
      <c r="B385" s="90"/>
      <c r="G385" s="91"/>
      <c r="H385" s="91"/>
      <c r="I385" s="91"/>
    </row>
    <row r="386" spans="1:9" s="68" customFormat="1" x14ac:dyDescent="0.2">
      <c r="A386" s="32"/>
      <c r="B386" s="90"/>
      <c r="G386" s="91"/>
      <c r="H386" s="91"/>
      <c r="I386" s="91"/>
    </row>
    <row r="387" spans="1:9" s="68" customFormat="1" x14ac:dyDescent="0.2">
      <c r="A387" s="32"/>
      <c r="B387" s="90"/>
      <c r="G387" s="91"/>
      <c r="H387" s="91"/>
      <c r="I387" s="91"/>
    </row>
    <row r="388" spans="1:9" s="68" customFormat="1" x14ac:dyDescent="0.2">
      <c r="A388" s="32"/>
      <c r="B388" s="90"/>
      <c r="G388" s="91"/>
      <c r="H388" s="91"/>
      <c r="I388" s="91"/>
    </row>
    <row r="389" spans="1:9" s="68" customFormat="1" x14ac:dyDescent="0.2">
      <c r="A389" s="32"/>
      <c r="B389" s="90"/>
      <c r="G389" s="91"/>
      <c r="H389" s="91"/>
      <c r="I389" s="91"/>
    </row>
    <row r="390" spans="1:9" s="68" customFormat="1" x14ac:dyDescent="0.2">
      <c r="A390" s="32"/>
      <c r="B390" s="90"/>
      <c r="G390" s="91"/>
      <c r="H390" s="91"/>
      <c r="I390" s="91"/>
    </row>
    <row r="391" spans="1:9" s="68" customFormat="1" x14ac:dyDescent="0.2">
      <c r="A391" s="32"/>
      <c r="B391" s="90"/>
      <c r="G391" s="91"/>
      <c r="H391" s="91"/>
      <c r="I391" s="91"/>
    </row>
    <row r="392" spans="1:9" s="68" customFormat="1" x14ac:dyDescent="0.2">
      <c r="A392" s="32"/>
      <c r="B392" s="90"/>
      <c r="G392" s="91"/>
      <c r="H392" s="91"/>
      <c r="I392" s="91"/>
    </row>
    <row r="393" spans="1:9" s="68" customFormat="1" x14ac:dyDescent="0.2">
      <c r="A393" s="32"/>
      <c r="B393" s="90"/>
      <c r="G393" s="91"/>
      <c r="H393" s="91"/>
      <c r="I393" s="91"/>
    </row>
    <row r="394" spans="1:9" s="68" customFormat="1" x14ac:dyDescent="0.2">
      <c r="A394" s="32"/>
      <c r="B394" s="90"/>
      <c r="G394" s="91"/>
      <c r="H394" s="91"/>
      <c r="I394" s="91"/>
    </row>
    <row r="395" spans="1:9" s="68" customFormat="1" x14ac:dyDescent="0.2">
      <c r="A395" s="32"/>
      <c r="B395" s="90"/>
      <c r="G395" s="91"/>
      <c r="H395" s="91"/>
      <c r="I395" s="91"/>
    </row>
    <row r="396" spans="1:9" s="68" customFormat="1" x14ac:dyDescent="0.2">
      <c r="A396" s="32"/>
      <c r="B396" s="90"/>
      <c r="G396" s="91"/>
      <c r="H396" s="91"/>
      <c r="I396" s="91"/>
    </row>
    <row r="397" spans="1:9" s="68" customFormat="1" x14ac:dyDescent="0.2">
      <c r="A397" s="32"/>
      <c r="B397" s="90"/>
      <c r="G397" s="91"/>
      <c r="H397" s="91"/>
      <c r="I397" s="91"/>
    </row>
    <row r="398" spans="1:9" s="68" customFormat="1" x14ac:dyDescent="0.2">
      <c r="A398" s="32"/>
      <c r="B398" s="90"/>
      <c r="G398" s="91"/>
      <c r="H398" s="91"/>
      <c r="I398" s="91"/>
    </row>
    <row r="399" spans="1:9" s="68" customFormat="1" x14ac:dyDescent="0.2">
      <c r="A399" s="32"/>
      <c r="B399" s="90"/>
      <c r="G399" s="91"/>
      <c r="H399" s="91"/>
      <c r="I399" s="91"/>
    </row>
    <row r="400" spans="1:9" s="68" customFormat="1" x14ac:dyDescent="0.2">
      <c r="A400" s="32"/>
      <c r="B400" s="90"/>
      <c r="G400" s="91"/>
      <c r="H400" s="91"/>
      <c r="I400" s="91"/>
    </row>
    <row r="401" spans="1:9" s="68" customFormat="1" x14ac:dyDescent="0.2">
      <c r="A401" s="32"/>
      <c r="B401" s="90"/>
      <c r="G401" s="91"/>
      <c r="H401" s="91"/>
      <c r="I401" s="91"/>
    </row>
    <row r="402" spans="1:9" x14ac:dyDescent="0.2">
      <c r="A402" s="32"/>
    </row>
    <row r="403" spans="1:9" x14ac:dyDescent="0.2">
      <c r="A403" s="32"/>
    </row>
    <row r="404" spans="1:9" x14ac:dyDescent="0.2">
      <c r="A404" s="32"/>
    </row>
    <row r="405" spans="1:9" x14ac:dyDescent="0.2">
      <c r="A405" s="32"/>
    </row>
    <row r="406" spans="1:9" x14ac:dyDescent="0.2">
      <c r="A406" s="32"/>
    </row>
    <row r="407" spans="1:9" x14ac:dyDescent="0.2">
      <c r="A407" s="32"/>
    </row>
    <row r="408" spans="1:9" x14ac:dyDescent="0.2">
      <c r="A408" s="32"/>
    </row>
    <row r="409" spans="1:9" x14ac:dyDescent="0.2">
      <c r="A409" s="32"/>
    </row>
    <row r="410" spans="1:9" x14ac:dyDescent="0.2">
      <c r="A410" s="32"/>
    </row>
    <row r="411" spans="1:9" x14ac:dyDescent="0.2">
      <c r="A411" s="32"/>
    </row>
    <row r="412" spans="1:9" x14ac:dyDescent="0.2">
      <c r="A412" s="32"/>
    </row>
    <row r="413" spans="1:9" x14ac:dyDescent="0.2">
      <c r="A413" s="32"/>
    </row>
    <row r="414" spans="1:9" x14ac:dyDescent="0.2">
      <c r="A414" s="32"/>
    </row>
    <row r="415" spans="1:9" x14ac:dyDescent="0.2">
      <c r="A415" s="32"/>
    </row>
    <row r="416" spans="1:9" x14ac:dyDescent="0.2">
      <c r="A416" s="32"/>
    </row>
    <row r="417" spans="1:1" x14ac:dyDescent="0.2">
      <c r="A417" s="32"/>
    </row>
    <row r="418" spans="1:1" x14ac:dyDescent="0.2">
      <c r="A418" s="32"/>
    </row>
    <row r="419" spans="1:1" x14ac:dyDescent="0.2">
      <c r="A419" s="32"/>
    </row>
    <row r="420" spans="1:1" x14ac:dyDescent="0.2">
      <c r="A420" s="32"/>
    </row>
    <row r="421" spans="1:1" x14ac:dyDescent="0.2">
      <c r="A421" s="32"/>
    </row>
    <row r="422" spans="1:1" x14ac:dyDescent="0.2">
      <c r="A422" s="32"/>
    </row>
    <row r="423" spans="1:1" x14ac:dyDescent="0.2">
      <c r="A423" s="32"/>
    </row>
    <row r="424" spans="1:1" x14ac:dyDescent="0.2">
      <c r="A424" s="32"/>
    </row>
    <row r="425" spans="1:1" x14ac:dyDescent="0.2">
      <c r="A425" s="32"/>
    </row>
    <row r="426" spans="1:1" x14ac:dyDescent="0.2">
      <c r="A426" s="32"/>
    </row>
    <row r="427" spans="1:1" x14ac:dyDescent="0.2">
      <c r="A427" s="32"/>
    </row>
    <row r="428" spans="1:1" x14ac:dyDescent="0.2">
      <c r="A428" s="32"/>
    </row>
    <row r="429" spans="1:1" x14ac:dyDescent="0.2">
      <c r="A429" s="32"/>
    </row>
    <row r="430" spans="1:1" x14ac:dyDescent="0.2">
      <c r="A430" s="32"/>
    </row>
    <row r="431" spans="1:1" x14ac:dyDescent="0.2">
      <c r="A431" s="32"/>
    </row>
    <row r="432" spans="1:1" x14ac:dyDescent="0.2">
      <c r="A432" s="32"/>
    </row>
    <row r="433" spans="1:1" x14ac:dyDescent="0.2">
      <c r="A433" s="32"/>
    </row>
    <row r="434" spans="1:1" x14ac:dyDescent="0.2">
      <c r="A434" s="32"/>
    </row>
    <row r="435" spans="1:1" x14ac:dyDescent="0.2">
      <c r="A435" s="32"/>
    </row>
    <row r="436" spans="1:1" x14ac:dyDescent="0.2">
      <c r="A436" s="32"/>
    </row>
    <row r="437" spans="1:1" x14ac:dyDescent="0.2">
      <c r="A437" s="32"/>
    </row>
    <row r="438" spans="1:1" x14ac:dyDescent="0.2">
      <c r="A438" s="32"/>
    </row>
    <row r="439" spans="1:1" x14ac:dyDescent="0.2">
      <c r="A439" s="32"/>
    </row>
    <row r="440" spans="1:1" x14ac:dyDescent="0.2">
      <c r="A440" s="32"/>
    </row>
    <row r="441" spans="1:1" x14ac:dyDescent="0.2">
      <c r="A441" s="32"/>
    </row>
    <row r="442" spans="1:1" x14ac:dyDescent="0.2">
      <c r="A442" s="32"/>
    </row>
    <row r="443" spans="1:1" x14ac:dyDescent="0.2">
      <c r="A443" s="32"/>
    </row>
    <row r="444" spans="1:1" x14ac:dyDescent="0.2">
      <c r="A444" s="32"/>
    </row>
    <row r="445" spans="1:1" x14ac:dyDescent="0.2">
      <c r="A445" s="32"/>
    </row>
    <row r="446" spans="1:1" x14ac:dyDescent="0.2">
      <c r="A446" s="32"/>
    </row>
    <row r="447" spans="1:1" x14ac:dyDescent="0.2">
      <c r="A447" s="32"/>
    </row>
    <row r="448" spans="1:1" x14ac:dyDescent="0.2">
      <c r="A448" s="32"/>
    </row>
    <row r="449" spans="1:1" x14ac:dyDescent="0.2">
      <c r="A449" s="32"/>
    </row>
    <row r="450" spans="1:1" x14ac:dyDescent="0.2">
      <c r="A450" s="32"/>
    </row>
    <row r="451" spans="1:1" x14ac:dyDescent="0.2">
      <c r="A451" s="32"/>
    </row>
    <row r="452" spans="1:1" x14ac:dyDescent="0.2">
      <c r="A452" s="32"/>
    </row>
    <row r="453" spans="1:1" x14ac:dyDescent="0.2">
      <c r="A453" s="32"/>
    </row>
    <row r="454" spans="1:1" x14ac:dyDescent="0.2">
      <c r="A454" s="32"/>
    </row>
    <row r="455" spans="1:1" x14ac:dyDescent="0.2">
      <c r="A455" s="32"/>
    </row>
    <row r="456" spans="1:1" x14ac:dyDescent="0.2">
      <c r="A456" s="32"/>
    </row>
    <row r="457" spans="1:1" x14ac:dyDescent="0.2">
      <c r="A457" s="32"/>
    </row>
    <row r="458" spans="1:1" x14ac:dyDescent="0.2">
      <c r="A458" s="32"/>
    </row>
    <row r="459" spans="1:1" x14ac:dyDescent="0.2">
      <c r="A459" s="32"/>
    </row>
    <row r="460" spans="1:1" x14ac:dyDescent="0.2">
      <c r="A460" s="32"/>
    </row>
    <row r="461" spans="1:1" x14ac:dyDescent="0.2">
      <c r="A461" s="32"/>
    </row>
    <row r="462" spans="1:1" x14ac:dyDescent="0.2">
      <c r="A462" s="32"/>
    </row>
    <row r="463" spans="1:1" x14ac:dyDescent="0.2">
      <c r="A463" s="32"/>
    </row>
    <row r="464" spans="1:1" x14ac:dyDescent="0.2">
      <c r="A464" s="32"/>
    </row>
    <row r="465" spans="1:1" x14ac:dyDescent="0.2">
      <c r="A465" s="32"/>
    </row>
  </sheetData>
  <mergeCells count="16">
    <mergeCell ref="L6:L7"/>
    <mergeCell ref="M6:M7"/>
    <mergeCell ref="H6:H7"/>
    <mergeCell ref="I6:I7"/>
    <mergeCell ref="J6:J7"/>
    <mergeCell ref="K6:K7"/>
    <mergeCell ref="A1:M1"/>
    <mergeCell ref="A5:A7"/>
    <mergeCell ref="B5:B7"/>
    <mergeCell ref="A2:M2"/>
    <mergeCell ref="A3:M3"/>
    <mergeCell ref="C5:H5"/>
    <mergeCell ref="I5:M5"/>
    <mergeCell ref="C6:C7"/>
    <mergeCell ref="D6:D7"/>
    <mergeCell ref="E6:G6"/>
  </mergeCells>
  <phoneticPr fontId="0" type="noConversion"/>
  <printOptions horizontalCentered="1"/>
  <pageMargins left="0" right="0" top="0.78740157480314965" bottom="0.39370078740157483" header="0.31496062992125984" footer="0.23622047244094491"/>
  <pageSetup paperSize="9" scale="57" orientation="landscape" r:id="rId1"/>
  <ignoredErrors>
    <ignoredError sqref="F11 D11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дані-6 міс 2017</vt:lpstr>
      <vt:lpstr>Data</vt:lpstr>
      <vt:lpstr>Date</vt:lpstr>
      <vt:lpstr>Date1</vt:lpstr>
      <vt:lpstr>'дані-6 міс 2017'!Заголовки_для_печати</vt:lpstr>
      <vt:lpstr>'дані-6 міс 2017'!Область_печати</vt:lpstr>
    </vt:vector>
  </TitlesOfParts>
  <Company>DKU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i_pyatachenko</dc:creator>
  <cp:lastModifiedBy>Kompvid2</cp:lastModifiedBy>
  <cp:lastPrinted>2017-07-24T13:44:45Z</cp:lastPrinted>
  <dcterms:created xsi:type="dcterms:W3CDTF">2003-12-23T13:56:31Z</dcterms:created>
  <dcterms:modified xsi:type="dcterms:W3CDTF">2017-08-02T11:44:38Z</dcterms:modified>
</cp:coreProperties>
</file>