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ocuments\"/>
    </mc:Choice>
  </mc:AlternateContent>
  <bookViews>
    <workbookView xWindow="120" yWindow="120" windowWidth="9720" windowHeight="7320"/>
  </bookViews>
  <sheets>
    <sheet name="депутати (зміни)" sheetId="13" r:id="rId1"/>
  </sheets>
  <definedNames>
    <definedName name="_xlnm.Print_Area" localSheetId="0">'депутати (зміни)'!$B$1:$F$68</definedName>
  </definedNames>
  <calcPr calcId="162913"/>
</workbook>
</file>

<file path=xl/calcChain.xml><?xml version="1.0" encoding="utf-8"?>
<calcChain xmlns="http://schemas.openxmlformats.org/spreadsheetml/2006/main">
  <c r="E48" i="13" l="1"/>
  <c r="E62" i="13"/>
  <c r="E29" i="13"/>
  <c r="E17" i="13"/>
  <c r="E15" i="13" s="1"/>
  <c r="H15" i="13" s="1"/>
  <c r="F21" i="13"/>
  <c r="F19" i="13" s="1"/>
  <c r="F67" i="13" s="1"/>
  <c r="G21" i="13"/>
  <c r="G19" i="13" s="1"/>
  <c r="F63" i="13"/>
  <c r="G5" i="13"/>
  <c r="G4" i="13" s="1"/>
  <c r="G8" i="13"/>
  <c r="G10" i="13"/>
  <c r="H10" i="13" s="1"/>
  <c r="G12" i="13"/>
  <c r="H12" i="13" s="1"/>
  <c r="G13" i="13"/>
  <c r="G11" i="13"/>
  <c r="G17" i="13"/>
  <c r="G15" i="13"/>
  <c r="G23" i="13"/>
  <c r="G22" i="13"/>
  <c r="G25" i="13"/>
  <c r="G27" i="13"/>
  <c r="G36" i="13"/>
  <c r="G38" i="13"/>
  <c r="G32" i="13" s="1"/>
  <c r="H32" i="13" s="1"/>
  <c r="G39" i="13"/>
  <c r="G40" i="13"/>
  <c r="G50" i="13"/>
  <c r="H50" i="13" s="1"/>
  <c r="G56" i="13"/>
  <c r="G52" i="13"/>
  <c r="G63" i="13"/>
  <c r="E63" i="13"/>
  <c r="E21" i="13"/>
  <c r="E19" i="13" s="1"/>
  <c r="H19" i="13" s="1"/>
  <c r="E56" i="13"/>
  <c r="E52" i="13" s="1"/>
  <c r="H52" i="13" s="1"/>
  <c r="E40" i="13"/>
  <c r="E45" i="13"/>
  <c r="E32" i="13"/>
  <c r="H49" i="13"/>
  <c r="H48" i="13"/>
  <c r="E51" i="13"/>
  <c r="E27" i="13"/>
  <c r="E5" i="13"/>
  <c r="E8" i="13"/>
  <c r="H8" i="13" s="1"/>
  <c r="E10" i="13"/>
  <c r="E4" i="13"/>
  <c r="H4" i="13" s="1"/>
  <c r="E12" i="13"/>
  <c r="E13" i="13"/>
  <c r="E11" i="13" s="1"/>
  <c r="E23" i="13"/>
  <c r="E22" i="13" s="1"/>
  <c r="H22" i="13" s="1"/>
  <c r="E25" i="13"/>
  <c r="E50" i="13"/>
  <c r="H64" i="13"/>
  <c r="H63" i="13"/>
  <c r="H61" i="13"/>
  <c r="H60" i="13"/>
  <c r="H59" i="13"/>
  <c r="H58" i="13"/>
  <c r="H57" i="13"/>
  <c r="H55" i="13"/>
  <c r="H54" i="13"/>
  <c r="H53" i="13"/>
  <c r="H51" i="13"/>
  <c r="H46" i="13"/>
  <c r="H44" i="13"/>
  <c r="H43" i="13"/>
  <c r="H42" i="13"/>
  <c r="H41" i="13"/>
  <c r="H45" i="13"/>
  <c r="H40" i="13"/>
  <c r="H39" i="13"/>
  <c r="H38" i="13"/>
  <c r="H37" i="13"/>
  <c r="H36" i="13"/>
  <c r="H35" i="13"/>
  <c r="H34" i="13"/>
  <c r="H33" i="13"/>
  <c r="H31" i="13"/>
  <c r="H29" i="13"/>
  <c r="H28" i="13"/>
  <c r="H27" i="13"/>
  <c r="H26" i="13"/>
  <c r="H25" i="13"/>
  <c r="H24" i="13"/>
  <c r="H23" i="13"/>
  <c r="H65" i="13"/>
  <c r="H20" i="13"/>
  <c r="H17" i="13"/>
  <c r="H16" i="13"/>
  <c r="H14" i="13"/>
  <c r="H13" i="13"/>
  <c r="H9" i="13"/>
  <c r="H7" i="13"/>
  <c r="H6" i="13"/>
  <c r="H5" i="13"/>
  <c r="E68" i="13"/>
  <c r="C10" i="13"/>
  <c r="D10" i="13"/>
  <c r="C17" i="13"/>
  <c r="D17" i="13"/>
  <c r="C21" i="13"/>
  <c r="D21" i="13"/>
  <c r="C38" i="13"/>
  <c r="D38" i="13"/>
  <c r="C39" i="13"/>
  <c r="D39" i="13"/>
  <c r="C43" i="13"/>
  <c r="D43" i="13"/>
  <c r="C54" i="13"/>
  <c r="D54" i="13"/>
  <c r="C64" i="13"/>
  <c r="D64" i="13"/>
  <c r="C67" i="13"/>
  <c r="D67" i="13"/>
  <c r="E67" i="13" l="1"/>
  <c r="H11" i="13"/>
  <c r="G67" i="13"/>
  <c r="G68" i="13"/>
  <c r="H68" i="13" s="1"/>
  <c r="H21" i="13"/>
  <c r="H56" i="13"/>
  <c r="H67" i="13" l="1"/>
</calcChain>
</file>

<file path=xl/sharedStrings.xml><?xml version="1.0" encoding="utf-8"?>
<sst xmlns="http://schemas.openxmlformats.org/spreadsheetml/2006/main" count="80" uniqueCount="70">
  <si>
    <t>(грн.)</t>
  </si>
  <si>
    <t>№ з/п</t>
  </si>
  <si>
    <t>Сума</t>
  </si>
  <si>
    <t>Примітка</t>
  </si>
  <si>
    <t>Програма розвитку малого та середнього підприємництва на 2017-2018 роки</t>
  </si>
  <si>
    <t>Управління по фізичній культурі та спорту</t>
  </si>
  <si>
    <t>Членські внески АМУ</t>
  </si>
  <si>
    <t>Виконавчий комітет</t>
  </si>
  <si>
    <t>Управління культури</t>
  </si>
  <si>
    <t xml:space="preserve">Комплексна програма запобігання надзвичайним ситуаціям та ліквідації їх наслідків в м. Чернівцях на 2016-2020 роки </t>
  </si>
  <si>
    <t>Управління освіти</t>
  </si>
  <si>
    <t>Меморандум (придбання житла Проспект, 116)</t>
  </si>
  <si>
    <t>лист від департаменту відсутній</t>
  </si>
  <si>
    <t>РАЗОМ</t>
  </si>
  <si>
    <t>Першочергові за пропозиціями ФУ</t>
  </si>
  <si>
    <t>Захисні споруди - 339,9тис.грн.  Забезпечення пожежної безпеки - 350 тис. грн.  Матеріальні резерви ГТГО - 144,9тис.грн. Організація рятування людей на водах - 75тис.грн.</t>
  </si>
  <si>
    <t>Додаткова потреба на інші видатки по  житлово-комунальному господарству (придбання контейнерів - 500,0 тис. грн.,  АДС-080 -19,5 тис.грн., утримання кладовищ - 94,8 тис.грн., електрики- 44,0 тис.грн.,)</t>
  </si>
  <si>
    <t>розрахунки відсутні</t>
  </si>
  <si>
    <r>
      <t xml:space="preserve">Програма розвитку туризму в м. Чернівцях на 2017-2020 роки </t>
    </r>
    <r>
      <rPr>
        <b/>
        <sz val="13"/>
        <rFont val="Times New Roman"/>
        <family val="1"/>
        <charset val="204"/>
      </rPr>
      <t>(480,0 тис. грн. - ц.ф.)</t>
    </r>
  </si>
  <si>
    <t>Компенсація на придбання житла учасникам АТО</t>
  </si>
  <si>
    <t>Відділ у справах сім'ї та молоді</t>
  </si>
  <si>
    <t xml:space="preserve">Пропозиції </t>
  </si>
  <si>
    <t>Управління охорони здоров'я</t>
  </si>
  <si>
    <t xml:space="preserve">Заробітна плата з нарахуваннями </t>
  </si>
  <si>
    <t>Департамент праці та соціального захисту населення</t>
  </si>
  <si>
    <t>Департамент житлово-комунального господарства</t>
  </si>
  <si>
    <t>Департамент містобудівного комплексу та земельних відносин</t>
  </si>
  <si>
    <t>Департамент економіки</t>
  </si>
  <si>
    <t>Інвентаризація об"єктів культурної спадщини</t>
  </si>
  <si>
    <t>Придбання медичного обладнання (мамографічний комплекс - 10 млн. грн.)</t>
  </si>
  <si>
    <t>Всього на зарплату</t>
  </si>
  <si>
    <t>Додаткова потреба в коштах на встановлення пам"ятників загиблим воїнам АТО на алеї Слави</t>
  </si>
  <si>
    <t>Перелік пропозицій по виділенню коштів на 2017 рік</t>
  </si>
  <si>
    <t xml:space="preserve">Забезпечення необхідної потужності електропостачання у приміщенні за адресою Героїв Майдану, 7 </t>
  </si>
  <si>
    <t xml:space="preserve">Енергоносії </t>
  </si>
  <si>
    <t xml:space="preserve">Бюджет участі </t>
  </si>
  <si>
    <t>Різниця в тарифах КП ЧТУ за проїзд в міському електротранспорті</t>
  </si>
  <si>
    <t>Фінансова підтримка КП "Чернівціводоканал"</t>
  </si>
  <si>
    <t xml:space="preserve">Фінансова підтримка МКП "Чернівцітеплокомуненерго" </t>
  </si>
  <si>
    <r>
      <t xml:space="preserve">Співфінансування грантового контракту </t>
    </r>
    <r>
      <rPr>
        <b/>
        <sz val="13"/>
        <rFont val="Times New Roman"/>
        <family val="1"/>
        <charset val="204"/>
      </rPr>
      <t>(ц. ф.)</t>
    </r>
  </si>
  <si>
    <t xml:space="preserve">Фінансове управління </t>
  </si>
  <si>
    <t>Внески органів місцевого самоврядування у статутний капітал КП "Чернівціводоканал"</t>
  </si>
  <si>
    <t>Внески органів місцевого самоврядування у статутний капітал МКП "Чернівцітеплокомуненерго"</t>
  </si>
  <si>
    <t xml:space="preserve">Програма розвитку туризму в м. Чернівцях на 2017-2020 роки </t>
  </si>
  <si>
    <t>Капітальний ремонт доріг</t>
  </si>
  <si>
    <t>Виготовлення проектно-кошторисної документації щодо відновлення сонячного годинника на костелі по вул. Головній, 20</t>
  </si>
  <si>
    <r>
      <t xml:space="preserve">Розробка реставраційного завдання та проектної документації на проведення ремонтно-реставраційних робіт римо-католицького  храму Найсвятішого Серця Ісуса" - </t>
    </r>
    <r>
      <rPr>
        <b/>
        <sz val="13"/>
        <rFont val="Times New Roman"/>
        <family val="1"/>
        <charset val="204"/>
      </rPr>
      <t>ц. ф.</t>
    </r>
  </si>
  <si>
    <t>Капітальний ремонт дахів ЗНЗ - 4400 тис. грн., добудова приміщень ЗНЗ № 38 - 3000 тис. грн.</t>
  </si>
  <si>
    <r>
      <t xml:space="preserve">Преміальний фонд архітектурного конкурсу на комплексний благоустрій Центральної та Соборної площ </t>
    </r>
    <r>
      <rPr>
        <b/>
        <sz val="13"/>
        <rFont val="Times New Roman"/>
        <family val="1"/>
        <charset val="204"/>
      </rPr>
      <t>(ц. ф.)</t>
    </r>
  </si>
  <si>
    <t>Поточний ремонт доріг та міжбудинкових проїздів</t>
  </si>
  <si>
    <t>Внески органів місцевого самоврядування у статутний капітал МКП "Чернівцітеплокомуненерго" (співфінансування на реалізацію інвестиційного проекту "DemoUkraineDН у м.Чернівці")</t>
  </si>
  <si>
    <r>
      <t>Капітальний ремонт доріг (</t>
    </r>
    <r>
      <rPr>
        <b/>
        <sz val="13"/>
        <rFont val="Times New Roman"/>
        <family val="1"/>
        <charset val="204"/>
      </rPr>
      <t>дорожній фонд)</t>
    </r>
  </si>
  <si>
    <t>Резервний фонд (відновлення)</t>
  </si>
  <si>
    <t xml:space="preserve">Субвенція обласному бюджету для надання фінансової підтримки ФСК "Буковина" </t>
  </si>
  <si>
    <t>Обслуговування молодіжного кредитування</t>
  </si>
  <si>
    <t>Назва розпорядника коштів та напрямку видатків</t>
  </si>
  <si>
    <t>Фінансова підтримка КП "Парк "Жовтневий" на виконання рішення суду</t>
  </si>
  <si>
    <t>Облаштування спортивних майданчиків на територіях загальноосвітніх навчальних закладів</t>
  </si>
  <si>
    <t>Додаткова потреба на зміцнення матеріально-технічної бази загальноосвітніх навчальних закладів (поточні та капітальні ремонти, заміна вікон, благоустрій території, придбання меблів та обладнання, оснащення кабінетів англійської мови), капітальний ремонт приміщень для відкриття нових груп в ДНЗ, харчоблоків, музичних та спртивних залів, басейну в ДНЗ № 41, протизсувні роботи, капремонт бігових дорожок ДЮСШ № 4, придбання костюмів для театру-студії "Гердан"</t>
  </si>
  <si>
    <t>Оплата електроенергії для зовнішнього освітлення</t>
  </si>
  <si>
    <t>Інші видатки по житлово-комунальному господарству, в т. ч. придбання контейнерів 500 тис.грн.</t>
  </si>
  <si>
    <t xml:space="preserve">Капітальні видатки на реалізацію заходів Програми "Сучасне місто" </t>
  </si>
  <si>
    <t>Капітальні видатки на реалізацію заходів Програми "Комфортне місто"</t>
  </si>
  <si>
    <t xml:space="preserve">Кошти на виконання проектів, запропонованих громадськістю </t>
  </si>
  <si>
    <t>Придбання обладнання та спортивного інвентарю для ДЮСШ - 460,3 тис. грн, забезпечення проведення режимних спостережень за рівнем підземних вод на спостережних свердловинах КСОП "Буковина" - 13,1 тис. грн., виплата стипендій кращим спортсменам міста (квітень-грудень) - 216 тис. грн., встановлення лічильника обліку теплопостачання в спортивному залі по вул. Південно-Кільцева, 5 - 50 тис. грн.</t>
  </si>
  <si>
    <t xml:space="preserve">Виготовлення охоронних дошок на пам"ятки культурної спадщини Чернівців (2 черга) </t>
  </si>
  <si>
    <t xml:space="preserve">Обладнання санвузла, підведення води та електропостачання до свердловини, відведення каналізації до септика відповідно до санітарних вимог в літньому таборі "Ойкос"  - 131,9 тис. грн. </t>
  </si>
  <si>
    <t>Модернізація наявної системи освітлення на енергозберігаючу в парку "Жовтневий"</t>
  </si>
  <si>
    <t>Поточний ремонт дерев"яних та металевих брам та дверей в межах історичного ареалу м. Чернівці</t>
  </si>
  <si>
    <t xml:space="preserve">Поточний ремонт вбиралень БК "Роша" - 35,1 тис. грн., теплового вводу КБУ "Культурно-просвітнецький центр" - 35,0 тис. грн., ремонт фасаду МШ №1 по вул. Шевченка,22 - 199,9 тис. грн.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</si>
</sst>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4" formatCode="#,##0.0"/>
  </numFmts>
  <fonts count="11" x14ac:knownFonts="1">
    <font>
      <sz val="10"/>
      <name val="Arial"/>
    </font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204" fontId="3" fillId="0" borderId="0" xfId="0" applyNumberFormat="1" applyFont="1"/>
    <xf numFmtId="0" fontId="3" fillId="0" borderId="0" xfId="0" applyFont="1" applyAlignment="1">
      <alignment horizontal="right"/>
    </xf>
    <xf numFmtId="204" fontId="0" fillId="0" borderId="0" xfId="0" applyNumberFormat="1"/>
    <xf numFmtId="4" fontId="3" fillId="0" borderId="0" xfId="0" applyNumberFormat="1" applyFont="1"/>
    <xf numFmtId="4" fontId="0" fillId="0" borderId="0" xfId="0" applyNumberFormat="1"/>
    <xf numFmtId="0" fontId="0" fillId="2" borderId="0" xfId="0" applyFill="1"/>
    <xf numFmtId="0" fontId="3" fillId="0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204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5" fillId="3" borderId="1" xfId="0" applyFont="1" applyFill="1" applyBorder="1" applyAlignment="1">
      <alignment horizontal="left" vertical="top"/>
    </xf>
    <xf numFmtId="0" fontId="9" fillId="3" borderId="1" xfId="0" applyFont="1" applyFill="1" applyBorder="1"/>
    <xf numFmtId="4" fontId="9" fillId="3" borderId="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/>
    </xf>
    <xf numFmtId="0" fontId="9" fillId="0" borderId="0" xfId="0" applyFont="1" applyFill="1" applyBorder="1"/>
    <xf numFmtId="4" fontId="9" fillId="0" borderId="0" xfId="0" applyNumberFormat="1" applyFont="1" applyFill="1" applyBorder="1"/>
    <xf numFmtId="4" fontId="9" fillId="0" borderId="0" xfId="0" applyNumberFormat="1" applyFont="1" applyFill="1" applyBorder="1" applyAlignment="1">
      <alignment horizontal="right"/>
    </xf>
    <xf numFmtId="0" fontId="1" fillId="2" borderId="0" xfId="0" applyFont="1" applyFill="1"/>
    <xf numFmtId="0" fontId="1" fillId="0" borderId="0" xfId="0" applyFont="1" applyFill="1"/>
    <xf numFmtId="0" fontId="2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4" fontId="6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4" fontId="1" fillId="2" borderId="0" xfId="0" applyNumberFormat="1" applyFont="1" applyFill="1"/>
    <xf numFmtId="4" fontId="6" fillId="4" borderId="2" xfId="0" applyNumberFormat="1" applyFont="1" applyFill="1" applyBorder="1" applyAlignment="1">
      <alignment horizontal="right" vertical="center"/>
    </xf>
    <xf numFmtId="204" fontId="1" fillId="2" borderId="0" xfId="0" applyNumberFormat="1" applyFont="1" applyFill="1"/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view="pageBreakPreview" topLeftCell="B1" zoomScale="75" zoomScaleNormal="100" zoomScaleSheetLayoutView="50" workbookViewId="0">
      <pane xSplit="1" ySplit="3" topLeftCell="C4" activePane="bottomRight" state="frozen"/>
      <selection activeCell="B1" sqref="B1"/>
      <selection pane="topRight" activeCell="D1" sqref="D1"/>
      <selection pane="bottomLeft" activeCell="B5" sqref="B5"/>
      <selection pane="bottomRight" sqref="A1:E1"/>
    </sheetView>
  </sheetViews>
  <sheetFormatPr defaultRowHeight="12.75" x14ac:dyDescent="0.2"/>
  <cols>
    <col min="1" max="1" width="4.7109375" hidden="1" customWidth="1"/>
    <col min="2" max="2" width="103.85546875" customWidth="1"/>
    <col min="3" max="3" width="17.5703125" style="4" hidden="1" customWidth="1"/>
    <col min="4" max="4" width="17.85546875" style="6" hidden="1" customWidth="1"/>
    <col min="5" max="5" width="25.7109375" customWidth="1"/>
    <col min="6" max="6" width="32" hidden="1" customWidth="1"/>
    <col min="7" max="7" width="25.7109375" hidden="1" customWidth="1"/>
    <col min="8" max="8" width="16.85546875" hidden="1" customWidth="1"/>
  </cols>
  <sheetData>
    <row r="1" spans="1:8" ht="18.75" x14ac:dyDescent="0.3">
      <c r="A1" s="48" t="s">
        <v>32</v>
      </c>
      <c r="B1" s="48"/>
      <c r="C1" s="48"/>
      <c r="D1" s="48"/>
      <c r="E1" s="48"/>
    </row>
    <row r="2" spans="1:8" ht="15.75" x14ac:dyDescent="0.25">
      <c r="A2" s="1"/>
      <c r="B2" s="1"/>
      <c r="C2" s="2"/>
      <c r="D2" s="5"/>
      <c r="E2" s="3" t="s">
        <v>0</v>
      </c>
      <c r="G2" s="3" t="s">
        <v>0</v>
      </c>
    </row>
    <row r="3" spans="1:8" s="7" customFormat="1" ht="68.25" customHeight="1" x14ac:dyDescent="0.2">
      <c r="A3" s="27" t="s">
        <v>1</v>
      </c>
      <c r="B3" s="9" t="s">
        <v>55</v>
      </c>
      <c r="C3" s="10" t="s">
        <v>2</v>
      </c>
      <c r="D3" s="11" t="s">
        <v>14</v>
      </c>
      <c r="E3" s="11" t="s">
        <v>2</v>
      </c>
      <c r="F3" s="37" t="s">
        <v>3</v>
      </c>
      <c r="G3" s="11" t="s">
        <v>21</v>
      </c>
    </row>
    <row r="4" spans="1:8" s="7" customFormat="1" ht="23.25" customHeight="1" x14ac:dyDescent="0.2">
      <c r="A4" s="27"/>
      <c r="B4" s="17" t="s">
        <v>7</v>
      </c>
      <c r="C4" s="10"/>
      <c r="D4" s="11"/>
      <c r="E4" s="20">
        <f>SUM(E5:E10)</f>
        <v>2962620</v>
      </c>
      <c r="F4" s="37"/>
      <c r="G4" s="20">
        <f>SUM(G5:G10)</f>
        <v>2962620</v>
      </c>
      <c r="H4" s="44">
        <f>E4-G4</f>
        <v>0</v>
      </c>
    </row>
    <row r="5" spans="1:8" s="25" customFormat="1" ht="16.5" x14ac:dyDescent="0.2">
      <c r="A5" s="28"/>
      <c r="B5" s="12" t="s">
        <v>23</v>
      </c>
      <c r="C5" s="33">
        <v>720800</v>
      </c>
      <c r="D5" s="33">
        <v>720800</v>
      </c>
      <c r="E5" s="33">
        <f>720800+5100+39000</f>
        <v>764900</v>
      </c>
      <c r="F5" s="38"/>
      <c r="G5" s="33">
        <f>720800+5100+39000</f>
        <v>764900</v>
      </c>
      <c r="H5" s="44">
        <f t="shared" ref="H5:H68" si="0">E5-G5</f>
        <v>0</v>
      </c>
    </row>
    <row r="6" spans="1:8" s="8" customFormat="1" ht="33" x14ac:dyDescent="0.25">
      <c r="A6" s="29"/>
      <c r="B6" s="14" t="s">
        <v>33</v>
      </c>
      <c r="C6" s="13">
        <v>187800</v>
      </c>
      <c r="D6" s="13">
        <v>22400</v>
      </c>
      <c r="E6" s="13">
        <v>22400</v>
      </c>
      <c r="F6" s="39"/>
      <c r="G6" s="13">
        <v>22400</v>
      </c>
      <c r="H6" s="44">
        <f t="shared" si="0"/>
        <v>0</v>
      </c>
    </row>
    <row r="7" spans="1:8" s="7" customFormat="1" ht="19.5" customHeight="1" x14ac:dyDescent="0.2">
      <c r="A7" s="28"/>
      <c r="B7" s="12" t="s">
        <v>6</v>
      </c>
      <c r="C7" s="34">
        <v>79820</v>
      </c>
      <c r="D7" s="34">
        <v>79820</v>
      </c>
      <c r="E7" s="33">
        <v>79820</v>
      </c>
      <c r="F7" s="38"/>
      <c r="G7" s="33">
        <v>79820</v>
      </c>
      <c r="H7" s="44">
        <f t="shared" si="0"/>
        <v>0</v>
      </c>
    </row>
    <row r="8" spans="1:8" s="8" customFormat="1" ht="20.25" customHeight="1" x14ac:dyDescent="0.25">
      <c r="A8" s="29"/>
      <c r="B8" s="12" t="s">
        <v>18</v>
      </c>
      <c r="C8" s="13">
        <v>1775000</v>
      </c>
      <c r="D8" s="13">
        <v>1775000</v>
      </c>
      <c r="E8" s="13">
        <f>1775000</f>
        <v>1775000</v>
      </c>
      <c r="F8" s="39"/>
      <c r="G8" s="13">
        <f>1775000</f>
        <v>1775000</v>
      </c>
      <c r="H8" s="44">
        <f t="shared" si="0"/>
        <v>0</v>
      </c>
    </row>
    <row r="9" spans="1:8" s="8" customFormat="1" ht="20.25" customHeight="1" x14ac:dyDescent="0.25">
      <c r="A9" s="29"/>
      <c r="B9" s="12" t="s">
        <v>39</v>
      </c>
      <c r="C9" s="13"/>
      <c r="D9" s="13"/>
      <c r="E9" s="13">
        <v>100600</v>
      </c>
      <c r="F9" s="39"/>
      <c r="G9" s="13">
        <v>100600</v>
      </c>
      <c r="H9" s="44">
        <f t="shared" si="0"/>
        <v>0</v>
      </c>
    </row>
    <row r="10" spans="1:8" s="8" customFormat="1" ht="39" customHeight="1" x14ac:dyDescent="0.25">
      <c r="A10" s="29"/>
      <c r="B10" s="12" t="s">
        <v>9</v>
      </c>
      <c r="C10" s="13">
        <f>339900+350000+144900+75000</f>
        <v>909800</v>
      </c>
      <c r="D10" s="13">
        <f>339900+350000+144900+75000</f>
        <v>909800</v>
      </c>
      <c r="E10" s="13">
        <f>144900+75000</f>
        <v>219900</v>
      </c>
      <c r="F10" s="40" t="s">
        <v>15</v>
      </c>
      <c r="G10" s="13">
        <f>144900+75000</f>
        <v>219900</v>
      </c>
      <c r="H10" s="44">
        <f t="shared" si="0"/>
        <v>0</v>
      </c>
    </row>
    <row r="11" spans="1:8" s="7" customFormat="1" ht="23.25" customHeight="1" x14ac:dyDescent="0.2">
      <c r="A11" s="27"/>
      <c r="B11" s="17" t="s">
        <v>10</v>
      </c>
      <c r="C11" s="10"/>
      <c r="D11" s="11"/>
      <c r="E11" s="20">
        <f>SUM(E12:E14)</f>
        <v>28847600</v>
      </c>
      <c r="F11" s="37"/>
      <c r="G11" s="20">
        <f>SUM(G12:G14)</f>
        <v>28847600</v>
      </c>
      <c r="H11" s="44">
        <f t="shared" si="0"/>
        <v>0</v>
      </c>
    </row>
    <row r="12" spans="1:8" s="26" customFormat="1" ht="21" customHeight="1" x14ac:dyDescent="0.2">
      <c r="A12" s="30"/>
      <c r="B12" s="12" t="s">
        <v>23</v>
      </c>
      <c r="C12" s="34">
        <v>44156900</v>
      </c>
      <c r="D12" s="34">
        <v>44156900</v>
      </c>
      <c r="E12" s="33">
        <f>2006000+494100</f>
        <v>2500100</v>
      </c>
      <c r="F12" s="38"/>
      <c r="G12" s="33">
        <f>2006000+494100</f>
        <v>2500100</v>
      </c>
      <c r="H12" s="44">
        <f t="shared" si="0"/>
        <v>0</v>
      </c>
    </row>
    <row r="13" spans="1:8" s="8" customFormat="1" ht="109.5" customHeight="1" x14ac:dyDescent="0.25">
      <c r="A13" s="29"/>
      <c r="B13" s="14" t="s">
        <v>58</v>
      </c>
      <c r="C13" s="13">
        <v>65191300</v>
      </c>
      <c r="D13" s="13"/>
      <c r="E13" s="13">
        <f>2275000+4400000+500000+950000+1670000+300000+600000+200000+770000+3000000+480000+230000+20000+1225000+1225000+2000000+460000+350000+825000+440000+120000+354500+234600+125000+773400+180000+40000-7400000</f>
        <v>16347500</v>
      </c>
      <c r="F13" s="39"/>
      <c r="G13" s="13">
        <f>2275000+4400000+500000+950000+1670000+300000+600000+200000+770000+3000000+480000+230000+20000+1225000+1225000+2000000+460000+350000+825000+440000+120000+354500+234600+125000+773400+180000+40000-7400000</f>
        <v>16347500</v>
      </c>
      <c r="H13" s="44">
        <f t="shared" si="0"/>
        <v>0</v>
      </c>
    </row>
    <row r="14" spans="1:8" s="8" customFormat="1" ht="23.25" customHeight="1" x14ac:dyDescent="0.25">
      <c r="A14" s="29"/>
      <c r="B14" s="12" t="s">
        <v>57</v>
      </c>
      <c r="C14" s="13"/>
      <c r="D14" s="13"/>
      <c r="E14" s="13">
        <v>10000000</v>
      </c>
      <c r="F14" s="41" t="s">
        <v>17</v>
      </c>
      <c r="G14" s="13">
        <v>10000000</v>
      </c>
      <c r="H14" s="44">
        <f t="shared" si="0"/>
        <v>0</v>
      </c>
    </row>
    <row r="15" spans="1:8" s="7" customFormat="1" ht="23.25" customHeight="1" x14ac:dyDescent="0.2">
      <c r="A15" s="27"/>
      <c r="B15" s="17" t="s">
        <v>20</v>
      </c>
      <c r="C15" s="10"/>
      <c r="D15" s="11"/>
      <c r="E15" s="20">
        <f>SUM(E16:E18)</f>
        <v>343200</v>
      </c>
      <c r="F15" s="37"/>
      <c r="G15" s="20">
        <f>SUM(G16:G17)</f>
        <v>331700</v>
      </c>
      <c r="H15" s="44">
        <f t="shared" si="0"/>
        <v>11500</v>
      </c>
    </row>
    <row r="16" spans="1:8" s="8" customFormat="1" ht="22.5" customHeight="1" x14ac:dyDescent="0.25">
      <c r="A16" s="29"/>
      <c r="B16" s="14" t="s">
        <v>34</v>
      </c>
      <c r="C16" s="13">
        <v>199800</v>
      </c>
      <c r="D16" s="13">
        <v>199800</v>
      </c>
      <c r="E16" s="13">
        <v>199800</v>
      </c>
      <c r="F16" s="39"/>
      <c r="G16" s="13">
        <v>199800</v>
      </c>
      <c r="H16" s="44">
        <f t="shared" si="0"/>
        <v>0</v>
      </c>
    </row>
    <row r="17" spans="1:8" s="8" customFormat="1" ht="33" x14ac:dyDescent="0.25">
      <c r="A17" s="29"/>
      <c r="B17" s="12" t="s">
        <v>66</v>
      </c>
      <c r="C17" s="13">
        <f>131908+20000+6000</f>
        <v>157908</v>
      </c>
      <c r="D17" s="13">
        <f>131908+6000</f>
        <v>137908</v>
      </c>
      <c r="E17" s="13">
        <f>131900</f>
        <v>131900</v>
      </c>
      <c r="F17" s="39"/>
      <c r="G17" s="13">
        <f>131900</f>
        <v>131900</v>
      </c>
      <c r="H17" s="44">
        <f t="shared" si="0"/>
        <v>0</v>
      </c>
    </row>
    <row r="18" spans="1:8" s="8" customFormat="1" ht="21" customHeight="1" x14ac:dyDescent="0.25">
      <c r="A18" s="29"/>
      <c r="B18" s="12" t="s">
        <v>54</v>
      </c>
      <c r="C18" s="13"/>
      <c r="D18" s="13"/>
      <c r="E18" s="13">
        <v>11500</v>
      </c>
      <c r="F18" s="39"/>
      <c r="G18" s="13"/>
      <c r="H18" s="44"/>
    </row>
    <row r="19" spans="1:8" s="7" customFormat="1" ht="23.25" customHeight="1" x14ac:dyDescent="0.2">
      <c r="A19" s="27"/>
      <c r="B19" s="17" t="s">
        <v>5</v>
      </c>
      <c r="C19" s="10"/>
      <c r="D19" s="11"/>
      <c r="E19" s="20">
        <f>SUM(E20:E21)</f>
        <v>1422200</v>
      </c>
      <c r="F19" s="20">
        <f>SUM(F20:F21)</f>
        <v>739350</v>
      </c>
      <c r="G19" s="20">
        <f>SUM(G20:G21)</f>
        <v>1422200</v>
      </c>
      <c r="H19" s="44">
        <f t="shared" si="0"/>
        <v>0</v>
      </c>
    </row>
    <row r="20" spans="1:8" s="26" customFormat="1" ht="21" customHeight="1" x14ac:dyDescent="0.2">
      <c r="A20" s="31"/>
      <c r="B20" s="12" t="s">
        <v>23</v>
      </c>
      <c r="C20" s="34">
        <v>44156900</v>
      </c>
      <c r="D20" s="34">
        <v>44156900</v>
      </c>
      <c r="E20" s="33">
        <v>682800</v>
      </c>
      <c r="F20" s="38"/>
      <c r="G20" s="33">
        <v>682800</v>
      </c>
      <c r="H20" s="44">
        <f t="shared" si="0"/>
        <v>0</v>
      </c>
    </row>
    <row r="21" spans="1:8" s="8" customFormat="1" ht="82.5" x14ac:dyDescent="0.25">
      <c r="A21" s="29"/>
      <c r="B21" s="14" t="s">
        <v>64</v>
      </c>
      <c r="C21" s="13">
        <f>5500000+3000000+430000+25000+13100+86800</f>
        <v>9054900</v>
      </c>
      <c r="D21" s="13">
        <f>430000+13100+25000+86800</f>
        <v>554900</v>
      </c>
      <c r="E21" s="13">
        <f>200000+13100+86800+216000+50800+50000+122700</f>
        <v>739400</v>
      </c>
      <c r="F21" s="15">
        <f>200000+13100+86800+216000+50800+50000+122700-50</f>
        <v>739350</v>
      </c>
      <c r="G21" s="13">
        <f>200000+13100+86800+216000+50800+50000+122700</f>
        <v>739400</v>
      </c>
      <c r="H21" s="44">
        <f t="shared" si="0"/>
        <v>0</v>
      </c>
    </row>
    <row r="22" spans="1:8" s="7" customFormat="1" ht="23.25" customHeight="1" x14ac:dyDescent="0.2">
      <c r="A22" s="27"/>
      <c r="B22" s="17" t="s">
        <v>22</v>
      </c>
      <c r="C22" s="10"/>
      <c r="D22" s="11"/>
      <c r="E22" s="20">
        <f>SUM(E23:E24)</f>
        <v>25720600</v>
      </c>
      <c r="F22" s="37"/>
      <c r="G22" s="20">
        <f>SUM(G23:G24)</f>
        <v>25720600</v>
      </c>
      <c r="H22" s="44">
        <f t="shared" si="0"/>
        <v>0</v>
      </c>
    </row>
    <row r="23" spans="1:8" s="26" customFormat="1" ht="21" customHeight="1" x14ac:dyDescent="0.2">
      <c r="A23" s="31"/>
      <c r="B23" s="12" t="s">
        <v>23</v>
      </c>
      <c r="C23" s="34">
        <v>44156900</v>
      </c>
      <c r="D23" s="34">
        <v>44156900</v>
      </c>
      <c r="E23" s="33">
        <f>9549000+6171600</f>
        <v>15720600</v>
      </c>
      <c r="F23" s="38"/>
      <c r="G23" s="33">
        <f>9549000+6171600</f>
        <v>15720600</v>
      </c>
      <c r="H23" s="44">
        <f t="shared" si="0"/>
        <v>0</v>
      </c>
    </row>
    <row r="24" spans="1:8" s="8" customFormat="1" ht="21.75" customHeight="1" x14ac:dyDescent="0.25">
      <c r="A24" s="29"/>
      <c r="B24" s="14" t="s">
        <v>29</v>
      </c>
      <c r="C24" s="13">
        <v>20000000</v>
      </c>
      <c r="D24" s="13"/>
      <c r="E24" s="13">
        <v>10000000</v>
      </c>
      <c r="F24" s="39"/>
      <c r="G24" s="13">
        <v>10000000</v>
      </c>
      <c r="H24" s="44">
        <f t="shared" si="0"/>
        <v>0</v>
      </c>
    </row>
    <row r="25" spans="1:8" s="7" customFormat="1" ht="23.25" customHeight="1" x14ac:dyDescent="0.2">
      <c r="A25" s="27"/>
      <c r="B25" s="17" t="s">
        <v>24</v>
      </c>
      <c r="C25" s="10"/>
      <c r="D25" s="11"/>
      <c r="E25" s="20">
        <f>SUM(E26)</f>
        <v>30000000</v>
      </c>
      <c r="F25" s="37"/>
      <c r="G25" s="20">
        <f>SUM(G26)</f>
        <v>30000000</v>
      </c>
      <c r="H25" s="44">
        <f t="shared" si="0"/>
        <v>0</v>
      </c>
    </row>
    <row r="26" spans="1:8" s="8" customFormat="1" ht="21.75" customHeight="1" x14ac:dyDescent="0.25">
      <c r="A26" s="29"/>
      <c r="B26" s="14" t="s">
        <v>19</v>
      </c>
      <c r="C26" s="13">
        <v>30000000</v>
      </c>
      <c r="D26" s="13">
        <v>30000000</v>
      </c>
      <c r="E26" s="13">
        <v>30000000</v>
      </c>
      <c r="F26" s="39"/>
      <c r="G26" s="13">
        <v>30000000</v>
      </c>
      <c r="H26" s="44">
        <f t="shared" si="0"/>
        <v>0</v>
      </c>
    </row>
    <row r="27" spans="1:8" s="7" customFormat="1" ht="23.25" customHeight="1" x14ac:dyDescent="0.2">
      <c r="A27" s="27"/>
      <c r="B27" s="17" t="s">
        <v>8</v>
      </c>
      <c r="C27" s="10"/>
      <c r="D27" s="11"/>
      <c r="E27" s="20">
        <f>SUM(E28:E31)</f>
        <v>799000</v>
      </c>
      <c r="F27" s="37"/>
      <c r="G27" s="20">
        <f>SUM(G28:G31)</f>
        <v>557000</v>
      </c>
      <c r="H27" s="44">
        <f t="shared" si="0"/>
        <v>242000</v>
      </c>
    </row>
    <row r="28" spans="1:8" s="26" customFormat="1" ht="21" customHeight="1" x14ac:dyDescent="0.2">
      <c r="A28" s="31"/>
      <c r="B28" s="12" t="s">
        <v>23</v>
      </c>
      <c r="C28" s="34">
        <v>44156900</v>
      </c>
      <c r="D28" s="34">
        <v>44156900</v>
      </c>
      <c r="E28" s="33">
        <v>125500</v>
      </c>
      <c r="F28" s="38"/>
      <c r="G28" s="33">
        <v>125500</v>
      </c>
      <c r="H28" s="44">
        <f t="shared" si="0"/>
        <v>0</v>
      </c>
    </row>
    <row r="29" spans="1:8" s="8" customFormat="1" ht="16.5" x14ac:dyDescent="0.25">
      <c r="A29" s="29"/>
      <c r="B29" s="12" t="s">
        <v>67</v>
      </c>
      <c r="C29" s="13">
        <v>161500</v>
      </c>
      <c r="D29" s="13">
        <v>161500</v>
      </c>
      <c r="E29" s="13">
        <f>161500</f>
        <v>161500</v>
      </c>
      <c r="F29" s="39"/>
      <c r="G29" s="13">
        <v>161500</v>
      </c>
      <c r="H29" s="44">
        <f t="shared" si="0"/>
        <v>0</v>
      </c>
    </row>
    <row r="30" spans="1:8" s="8" customFormat="1" ht="16.5" x14ac:dyDescent="0.25">
      <c r="A30" s="29"/>
      <c r="B30" s="12" t="s">
        <v>56</v>
      </c>
      <c r="C30" s="13"/>
      <c r="D30" s="13"/>
      <c r="E30" s="13">
        <v>242000</v>
      </c>
      <c r="F30" s="39"/>
      <c r="G30" s="13"/>
      <c r="H30" s="44"/>
    </row>
    <row r="31" spans="1:8" s="8" customFormat="1" ht="48" customHeight="1" x14ac:dyDescent="0.25">
      <c r="A31" s="29"/>
      <c r="B31" s="14" t="s">
        <v>69</v>
      </c>
      <c r="C31" s="13">
        <v>1655290</v>
      </c>
      <c r="D31" s="13">
        <v>673524</v>
      </c>
      <c r="E31" s="13">
        <v>270000</v>
      </c>
      <c r="F31" s="39"/>
      <c r="G31" s="13">
        <v>270000</v>
      </c>
      <c r="H31" s="44">
        <f t="shared" si="0"/>
        <v>0</v>
      </c>
    </row>
    <row r="32" spans="1:8" s="7" customFormat="1" ht="23.25" customHeight="1" x14ac:dyDescent="0.2">
      <c r="A32" s="27"/>
      <c r="B32" s="17" t="s">
        <v>25</v>
      </c>
      <c r="C32" s="10"/>
      <c r="D32" s="11"/>
      <c r="E32" s="20">
        <f>SUM(E33:E49)</f>
        <v>107299112</v>
      </c>
      <c r="F32" s="37"/>
      <c r="G32" s="20">
        <f>SUM(G33:G47)</f>
        <v>81561134</v>
      </c>
      <c r="H32" s="44">
        <f t="shared" si="0"/>
        <v>25737978</v>
      </c>
    </row>
    <row r="33" spans="1:8" s="7" customFormat="1" ht="20.25" hidden="1" customHeight="1" x14ac:dyDescent="0.2">
      <c r="A33" s="32"/>
      <c r="B33" s="14"/>
      <c r="C33" s="13">
        <v>4000000</v>
      </c>
      <c r="D33" s="35">
        <v>4000000</v>
      </c>
      <c r="E33" s="13"/>
      <c r="F33" s="42"/>
      <c r="G33" s="13">
        <v>4000000</v>
      </c>
      <c r="H33" s="44">
        <f t="shared" si="0"/>
        <v>-4000000</v>
      </c>
    </row>
    <row r="34" spans="1:8" s="8" customFormat="1" ht="20.25" hidden="1" customHeight="1" x14ac:dyDescent="0.25">
      <c r="A34" s="29"/>
      <c r="B34" s="12" t="s">
        <v>35</v>
      </c>
      <c r="C34" s="13">
        <v>845643</v>
      </c>
      <c r="D34" s="13">
        <v>845643</v>
      </c>
      <c r="E34" s="13">
        <v>0</v>
      </c>
      <c r="F34" s="39"/>
      <c r="G34" s="13">
        <v>845643</v>
      </c>
      <c r="H34" s="44">
        <f t="shared" si="0"/>
        <v>-845643</v>
      </c>
    </row>
    <row r="35" spans="1:8" s="8" customFormat="1" ht="21" customHeight="1" x14ac:dyDescent="0.25">
      <c r="A35" s="29"/>
      <c r="B35" s="12" t="s">
        <v>11</v>
      </c>
      <c r="C35" s="13">
        <v>7000000</v>
      </c>
      <c r="D35" s="13">
        <v>7000000</v>
      </c>
      <c r="E35" s="13">
        <v>4000000</v>
      </c>
      <c r="F35" s="41"/>
      <c r="G35" s="13">
        <v>7000000</v>
      </c>
      <c r="H35" s="44">
        <f t="shared" si="0"/>
        <v>-3000000</v>
      </c>
    </row>
    <row r="36" spans="1:8" s="8" customFormat="1" ht="21.75" customHeight="1" x14ac:dyDescent="0.25">
      <c r="A36" s="29"/>
      <c r="B36" s="12" t="s">
        <v>36</v>
      </c>
      <c r="C36" s="13">
        <v>26036500</v>
      </c>
      <c r="D36" s="13">
        <v>26036500</v>
      </c>
      <c r="E36" s="13">
        <v>18185700</v>
      </c>
      <c r="F36" s="39"/>
      <c r="G36" s="13">
        <f>26036500-3500000</f>
        <v>22536500</v>
      </c>
      <c r="H36" s="44">
        <f t="shared" si="0"/>
        <v>-4350800</v>
      </c>
    </row>
    <row r="37" spans="1:8" s="8" customFormat="1" ht="20.25" customHeight="1" x14ac:dyDescent="0.25">
      <c r="A37" s="29"/>
      <c r="B37" s="14" t="s">
        <v>59</v>
      </c>
      <c r="C37" s="13">
        <v>6395500</v>
      </c>
      <c r="D37" s="13">
        <v>6395500</v>
      </c>
      <c r="E37" s="13">
        <v>6395500</v>
      </c>
      <c r="F37" s="39"/>
      <c r="G37" s="13">
        <v>6395500</v>
      </c>
      <c r="H37" s="44">
        <f t="shared" si="0"/>
        <v>0</v>
      </c>
    </row>
    <row r="38" spans="1:8" s="8" customFormat="1" ht="25.5" hidden="1" customHeight="1" x14ac:dyDescent="0.25">
      <c r="A38" s="29"/>
      <c r="B38" s="14" t="s">
        <v>37</v>
      </c>
      <c r="C38" s="13">
        <f>20408359+11700000</f>
        <v>32108359</v>
      </c>
      <c r="D38" s="13">
        <f>20408359+11700000</f>
        <v>32108359</v>
      </c>
      <c r="E38" s="13">
        <v>0</v>
      </c>
      <c r="F38" s="39"/>
      <c r="G38" s="13">
        <f>20408359-2000000</f>
        <v>18408359</v>
      </c>
      <c r="H38" s="44">
        <f t="shared" si="0"/>
        <v>-18408359</v>
      </c>
    </row>
    <row r="39" spans="1:8" s="8" customFormat="1" ht="24" hidden="1" customHeight="1" x14ac:dyDescent="0.25">
      <c r="A39" s="29"/>
      <c r="B39" s="14" t="s">
        <v>38</v>
      </c>
      <c r="C39" s="13">
        <f>2041800+6000000</f>
        <v>8041800</v>
      </c>
      <c r="D39" s="13">
        <f>2041800+6000000</f>
        <v>8041800</v>
      </c>
      <c r="E39" s="13">
        <v>0</v>
      </c>
      <c r="F39" s="39"/>
      <c r="G39" s="13">
        <f>2051868</f>
        <v>2051868</v>
      </c>
      <c r="H39" s="44">
        <f t="shared" si="0"/>
        <v>-2051868</v>
      </c>
    </row>
    <row r="40" spans="1:8" s="8" customFormat="1" ht="24" customHeight="1" x14ac:dyDescent="0.25">
      <c r="A40" s="29"/>
      <c r="B40" s="14" t="s">
        <v>60</v>
      </c>
      <c r="C40" s="13">
        <v>2415854</v>
      </c>
      <c r="D40" s="13">
        <v>1838260</v>
      </c>
      <c r="E40" s="13">
        <f>658260+40</f>
        <v>658300</v>
      </c>
      <c r="F40" s="43" t="s">
        <v>16</v>
      </c>
      <c r="G40" s="13">
        <f>658260+40</f>
        <v>658300</v>
      </c>
      <c r="H40" s="44">
        <f t="shared" si="0"/>
        <v>0</v>
      </c>
    </row>
    <row r="41" spans="1:8" s="8" customFormat="1" ht="24.75" hidden="1" customHeight="1" x14ac:dyDescent="0.25">
      <c r="A41" s="29"/>
      <c r="B41" s="36" t="s">
        <v>41</v>
      </c>
      <c r="C41" s="13"/>
      <c r="D41" s="13"/>
      <c r="E41" s="13"/>
      <c r="F41" s="39"/>
      <c r="G41" s="13">
        <v>4500000</v>
      </c>
      <c r="H41" s="44">
        <f t="shared" si="0"/>
        <v>-4500000</v>
      </c>
    </row>
    <row r="42" spans="1:8" s="8" customFormat="1" ht="24.75" hidden="1" customHeight="1" x14ac:dyDescent="0.25">
      <c r="A42" s="29"/>
      <c r="B42" s="36" t="s">
        <v>42</v>
      </c>
      <c r="C42" s="13"/>
      <c r="D42" s="13"/>
      <c r="E42" s="13"/>
      <c r="F42" s="39"/>
      <c r="G42" s="13">
        <v>6000000</v>
      </c>
      <c r="H42" s="44">
        <f t="shared" si="0"/>
        <v>-6000000</v>
      </c>
    </row>
    <row r="43" spans="1:8" s="8" customFormat="1" ht="39" customHeight="1" x14ac:dyDescent="0.25">
      <c r="A43" s="29"/>
      <c r="B43" s="12" t="s">
        <v>9</v>
      </c>
      <c r="C43" s="13">
        <f>339900+350000+144900+75000</f>
        <v>909800</v>
      </c>
      <c r="D43" s="13">
        <f>339900+350000+144900+75000</f>
        <v>909800</v>
      </c>
      <c r="E43" s="13">
        <v>339900</v>
      </c>
      <c r="F43" s="40" t="s">
        <v>15</v>
      </c>
      <c r="G43" s="13">
        <v>339900</v>
      </c>
      <c r="H43" s="44">
        <f t="shared" si="0"/>
        <v>0</v>
      </c>
    </row>
    <row r="44" spans="1:8" s="8" customFormat="1" ht="23.25" customHeight="1" x14ac:dyDescent="0.25">
      <c r="A44" s="29"/>
      <c r="B44" s="14" t="s">
        <v>65</v>
      </c>
      <c r="C44" s="13">
        <v>58940</v>
      </c>
      <c r="D44" s="13">
        <v>58940</v>
      </c>
      <c r="E44" s="13">
        <v>29940</v>
      </c>
      <c r="F44" s="39"/>
      <c r="G44" s="13">
        <v>29940</v>
      </c>
      <c r="H44" s="44">
        <f t="shared" si="0"/>
        <v>0</v>
      </c>
    </row>
    <row r="45" spans="1:8" s="8" customFormat="1" ht="24.75" customHeight="1" x14ac:dyDescent="0.25">
      <c r="A45" s="29"/>
      <c r="B45" s="14" t="s">
        <v>49</v>
      </c>
      <c r="C45" s="13">
        <v>4000000</v>
      </c>
      <c r="D45" s="13">
        <v>4000000</v>
      </c>
      <c r="E45" s="13">
        <f>4000000+3000000</f>
        <v>7000000</v>
      </c>
      <c r="F45" s="39"/>
      <c r="G45" s="13">
        <v>4000000</v>
      </c>
      <c r="H45" s="44">
        <f>E45-G45</f>
        <v>3000000</v>
      </c>
    </row>
    <row r="46" spans="1:8" s="8" customFormat="1" ht="24" customHeight="1" x14ac:dyDescent="0.25">
      <c r="A46" s="29"/>
      <c r="B46" s="14" t="s">
        <v>44</v>
      </c>
      <c r="C46" s="13"/>
      <c r="D46" s="13"/>
      <c r="E46" s="13">
        <v>4795124</v>
      </c>
      <c r="F46" s="39"/>
      <c r="G46" s="13">
        <v>4795124</v>
      </c>
      <c r="H46" s="44">
        <f t="shared" si="0"/>
        <v>0</v>
      </c>
    </row>
    <row r="47" spans="1:8" s="7" customFormat="1" ht="22.5" customHeight="1" x14ac:dyDescent="0.2">
      <c r="A47" s="32"/>
      <c r="B47" s="14" t="s">
        <v>51</v>
      </c>
      <c r="C47" s="13"/>
      <c r="D47" s="35"/>
      <c r="E47" s="45">
        <v>116300</v>
      </c>
      <c r="F47" s="42"/>
      <c r="G47" s="13"/>
      <c r="H47" s="44"/>
    </row>
    <row r="48" spans="1:8" s="7" customFormat="1" ht="22.5" customHeight="1" x14ac:dyDescent="0.2">
      <c r="A48" s="32"/>
      <c r="B48" s="14" t="s">
        <v>62</v>
      </c>
      <c r="C48" s="13"/>
      <c r="D48" s="35"/>
      <c r="E48" s="45">
        <f>37682417+4000000+19295931</f>
        <v>60978348</v>
      </c>
      <c r="F48" s="42"/>
      <c r="G48" s="13"/>
      <c r="H48" s="46">
        <f t="shared" si="0"/>
        <v>60978348</v>
      </c>
    </row>
    <row r="49" spans="1:8" s="7" customFormat="1" ht="53.25" customHeight="1" x14ac:dyDescent="0.2">
      <c r="A49" s="32"/>
      <c r="B49" s="14" t="s">
        <v>50</v>
      </c>
      <c r="C49" s="13"/>
      <c r="D49" s="35"/>
      <c r="E49" s="15">
        <v>4800000</v>
      </c>
      <c r="F49" s="42"/>
      <c r="G49" s="13"/>
      <c r="H49" s="44">
        <f t="shared" si="0"/>
        <v>4800000</v>
      </c>
    </row>
    <row r="50" spans="1:8" s="7" customFormat="1" ht="23.25" customHeight="1" x14ac:dyDescent="0.2">
      <c r="A50" s="27"/>
      <c r="B50" s="17" t="s">
        <v>27</v>
      </c>
      <c r="C50" s="10"/>
      <c r="D50" s="11"/>
      <c r="E50" s="20">
        <f>SUM(E51)</f>
        <v>1140000</v>
      </c>
      <c r="F50" s="37"/>
      <c r="G50" s="20">
        <f>SUM(G51)</f>
        <v>1240000</v>
      </c>
      <c r="H50" s="44">
        <f t="shared" si="0"/>
        <v>-100000</v>
      </c>
    </row>
    <row r="51" spans="1:8" s="8" customFormat="1" ht="22.5" customHeight="1" x14ac:dyDescent="0.25">
      <c r="A51" s="29"/>
      <c r="B51" s="12" t="s">
        <v>4</v>
      </c>
      <c r="C51" s="13">
        <v>2440000</v>
      </c>
      <c r="D51" s="13">
        <v>2440000</v>
      </c>
      <c r="E51" s="13">
        <f>1140000</f>
        <v>1140000</v>
      </c>
      <c r="F51" s="39"/>
      <c r="G51" s="13">
        <v>1240000</v>
      </c>
      <c r="H51" s="44">
        <f t="shared" si="0"/>
        <v>-100000</v>
      </c>
    </row>
    <row r="52" spans="1:8" s="7" customFormat="1" ht="23.25" customHeight="1" x14ac:dyDescent="0.2">
      <c r="A52" s="27"/>
      <c r="B52" s="17" t="s">
        <v>26</v>
      </c>
      <c r="C52" s="10"/>
      <c r="D52" s="11"/>
      <c r="E52" s="20">
        <f>SUM(E53:E62)</f>
        <v>23373579</v>
      </c>
      <c r="F52" s="37"/>
      <c r="G52" s="20">
        <f>SUM(G53:G61)</f>
        <v>12250880</v>
      </c>
      <c r="H52" s="44">
        <f t="shared" si="0"/>
        <v>11122699</v>
      </c>
    </row>
    <row r="53" spans="1:8" s="8" customFormat="1" ht="19.5" customHeight="1" x14ac:dyDescent="0.25">
      <c r="A53" s="29"/>
      <c r="B53" s="14" t="s">
        <v>31</v>
      </c>
      <c r="C53" s="13">
        <v>444596</v>
      </c>
      <c r="D53" s="13">
        <v>444596</v>
      </c>
      <c r="E53" s="13">
        <v>444596</v>
      </c>
      <c r="F53" s="39"/>
      <c r="G53" s="13">
        <v>444596</v>
      </c>
      <c r="H53" s="44">
        <f t="shared" si="0"/>
        <v>0</v>
      </c>
    </row>
    <row r="54" spans="1:8" s="8" customFormat="1" ht="24" customHeight="1" x14ac:dyDescent="0.25">
      <c r="A54" s="29"/>
      <c r="B54" s="12" t="s">
        <v>28</v>
      </c>
      <c r="C54" s="13">
        <f>90383720+286475+1500000+294952</f>
        <v>92465147</v>
      </c>
      <c r="D54" s="13">
        <f>70779223+1225000+3000000+286475</f>
        <v>75290698</v>
      </c>
      <c r="E54" s="13">
        <v>50000</v>
      </c>
      <c r="F54" s="42"/>
      <c r="G54" s="13">
        <v>50000</v>
      </c>
      <c r="H54" s="44">
        <f t="shared" si="0"/>
        <v>0</v>
      </c>
    </row>
    <row r="55" spans="1:8" s="8" customFormat="1" ht="33.75" customHeight="1" x14ac:dyDescent="0.25">
      <c r="A55" s="29"/>
      <c r="B55" s="12" t="s">
        <v>46</v>
      </c>
      <c r="C55" s="13">
        <v>300000</v>
      </c>
      <c r="D55" s="13">
        <v>300000</v>
      </c>
      <c r="E55" s="13">
        <v>300000</v>
      </c>
      <c r="F55" s="39"/>
      <c r="G55" s="13">
        <v>300000</v>
      </c>
      <c r="H55" s="44">
        <f t="shared" si="0"/>
        <v>0</v>
      </c>
    </row>
    <row r="56" spans="1:8" s="8" customFormat="1" ht="19.5" customHeight="1" x14ac:dyDescent="0.25">
      <c r="A56" s="29"/>
      <c r="B56" s="14" t="s">
        <v>47</v>
      </c>
      <c r="C56" s="13">
        <v>65191300</v>
      </c>
      <c r="D56" s="13"/>
      <c r="E56" s="13">
        <f>4400000+3000000</f>
        <v>7400000</v>
      </c>
      <c r="F56" s="39"/>
      <c r="G56" s="13">
        <f>4400000+3000000</f>
        <v>7400000</v>
      </c>
      <c r="H56" s="44">
        <f t="shared" si="0"/>
        <v>0</v>
      </c>
    </row>
    <row r="57" spans="1:8" s="8" customFormat="1" ht="19.5" customHeight="1" x14ac:dyDescent="0.25">
      <c r="A57" s="29"/>
      <c r="B57" s="12" t="s">
        <v>63</v>
      </c>
      <c r="C57" s="13">
        <v>3477284</v>
      </c>
      <c r="D57" s="13">
        <v>3477284</v>
      </c>
      <c r="E57" s="13">
        <v>3477284</v>
      </c>
      <c r="F57" s="41" t="s">
        <v>12</v>
      </c>
      <c r="G57" s="13">
        <v>3477284</v>
      </c>
      <c r="H57" s="44">
        <f t="shared" si="0"/>
        <v>0</v>
      </c>
    </row>
    <row r="58" spans="1:8" s="8" customFormat="1" ht="33" x14ac:dyDescent="0.25">
      <c r="A58" s="29"/>
      <c r="B58" s="14" t="s">
        <v>45</v>
      </c>
      <c r="C58" s="13">
        <v>58940</v>
      </c>
      <c r="D58" s="13">
        <v>58940</v>
      </c>
      <c r="E58" s="13">
        <v>29000</v>
      </c>
      <c r="F58" s="39"/>
      <c r="G58" s="13">
        <v>29000</v>
      </c>
      <c r="H58" s="44">
        <f t="shared" si="0"/>
        <v>0</v>
      </c>
    </row>
    <row r="59" spans="1:8" s="8" customFormat="1" ht="33" x14ac:dyDescent="0.25">
      <c r="A59" s="29"/>
      <c r="B59" s="12" t="s">
        <v>48</v>
      </c>
      <c r="C59" s="13">
        <v>100000</v>
      </c>
      <c r="D59" s="13">
        <v>100000</v>
      </c>
      <c r="E59" s="13">
        <v>100000</v>
      </c>
      <c r="F59" s="39"/>
      <c r="G59" s="13">
        <v>100000</v>
      </c>
      <c r="H59" s="44">
        <f t="shared" si="0"/>
        <v>0</v>
      </c>
    </row>
    <row r="60" spans="1:8" s="8" customFormat="1" ht="23.25" customHeight="1" x14ac:dyDescent="0.25">
      <c r="A60" s="29"/>
      <c r="B60" s="12" t="s">
        <v>43</v>
      </c>
      <c r="C60" s="13">
        <v>1775000</v>
      </c>
      <c r="D60" s="13">
        <v>1775000</v>
      </c>
      <c r="E60" s="13">
        <v>200000</v>
      </c>
      <c r="F60" s="39"/>
      <c r="G60" s="13">
        <v>200000</v>
      </c>
      <c r="H60" s="44">
        <f t="shared" si="0"/>
        <v>0</v>
      </c>
    </row>
    <row r="61" spans="1:8" s="8" customFormat="1" ht="33" x14ac:dyDescent="0.25">
      <c r="A61" s="29"/>
      <c r="B61" s="12" t="s">
        <v>68</v>
      </c>
      <c r="C61" s="13">
        <v>1500000</v>
      </c>
      <c r="D61" s="13">
        <v>500000</v>
      </c>
      <c r="E61" s="13">
        <v>250000</v>
      </c>
      <c r="F61" s="39"/>
      <c r="G61" s="13">
        <v>250000</v>
      </c>
      <c r="H61" s="44">
        <f t="shared" si="0"/>
        <v>0</v>
      </c>
    </row>
    <row r="62" spans="1:8" s="7" customFormat="1" ht="22.5" customHeight="1" x14ac:dyDescent="0.2">
      <c r="A62" s="32"/>
      <c r="B62" s="14" t="s">
        <v>61</v>
      </c>
      <c r="C62" s="13"/>
      <c r="D62" s="35"/>
      <c r="E62" s="45">
        <f>3000000+8122699</f>
        <v>11122699</v>
      </c>
      <c r="F62" s="42"/>
      <c r="G62" s="13"/>
      <c r="H62" s="44"/>
    </row>
    <row r="63" spans="1:8" s="7" customFormat="1" ht="23.25" customHeight="1" x14ac:dyDescent="0.2">
      <c r="A63" s="27"/>
      <c r="B63" s="17" t="s">
        <v>40</v>
      </c>
      <c r="C63" s="10"/>
      <c r="D63" s="11"/>
      <c r="E63" s="20">
        <f>SUM(E64:E66)</f>
        <v>6250000</v>
      </c>
      <c r="F63" s="20">
        <f>SUM(F64:F66)</f>
        <v>0</v>
      </c>
      <c r="G63" s="20">
        <f>SUM(G64:G66)</f>
        <v>2350000</v>
      </c>
      <c r="H63" s="44">
        <f t="shared" si="0"/>
        <v>3900000</v>
      </c>
    </row>
    <row r="64" spans="1:8" s="8" customFormat="1" ht="39" customHeight="1" x14ac:dyDescent="0.25">
      <c r="A64" s="29"/>
      <c r="B64" s="12" t="s">
        <v>9</v>
      </c>
      <c r="C64" s="13">
        <f>339900+350000+144900+75000</f>
        <v>909800</v>
      </c>
      <c r="D64" s="13">
        <f>339900+350000+144900+75000</f>
        <v>909800</v>
      </c>
      <c r="E64" s="13">
        <v>350000</v>
      </c>
      <c r="F64" s="40" t="s">
        <v>15</v>
      </c>
      <c r="G64" s="13">
        <v>350000</v>
      </c>
      <c r="H64" s="44">
        <f t="shared" si="0"/>
        <v>0</v>
      </c>
    </row>
    <row r="65" spans="1:8" s="8" customFormat="1" ht="20.25" customHeight="1" x14ac:dyDescent="0.25">
      <c r="A65" s="29"/>
      <c r="B65" s="14" t="s">
        <v>53</v>
      </c>
      <c r="C65" s="13">
        <v>2000000</v>
      </c>
      <c r="D65" s="13">
        <v>2000000</v>
      </c>
      <c r="E65" s="13">
        <v>2000000</v>
      </c>
      <c r="F65" s="39"/>
      <c r="G65" s="13">
        <v>2000000</v>
      </c>
      <c r="H65" s="44">
        <f>E65-G65</f>
        <v>0</v>
      </c>
    </row>
    <row r="66" spans="1:8" s="8" customFormat="1" ht="21.75" customHeight="1" x14ac:dyDescent="0.25">
      <c r="A66" s="47"/>
      <c r="B66" s="12" t="s">
        <v>52</v>
      </c>
      <c r="C66" s="13"/>
      <c r="D66" s="13"/>
      <c r="E66" s="13">
        <v>3900000</v>
      </c>
      <c r="F66" s="40"/>
      <c r="G66" s="13"/>
      <c r="H66" s="44"/>
    </row>
    <row r="67" spans="1:8" ht="22.5" customHeight="1" x14ac:dyDescent="0.25">
      <c r="B67" s="18" t="s">
        <v>13</v>
      </c>
      <c r="C67" s="19" t="e">
        <f>#REF!+#REF!</f>
        <v>#REF!</v>
      </c>
      <c r="D67" s="19" t="e">
        <f>#REF!+#REF!</f>
        <v>#REF!</v>
      </c>
      <c r="E67" s="21">
        <f>E4+E11+E15+E19+E22+E25+E27+E32+E50+E52+E63</f>
        <v>228157911</v>
      </c>
      <c r="F67" s="21">
        <f>F4+F11+F15+F19+F22+F25+F27+F32+F50+F52+F63</f>
        <v>739350</v>
      </c>
      <c r="G67" s="21">
        <f>G4+G11+G15+G19+G22+G25+G27+G32+G50+G52+G63</f>
        <v>187243734</v>
      </c>
      <c r="H67" s="44">
        <f t="shared" si="0"/>
        <v>40914177</v>
      </c>
    </row>
    <row r="68" spans="1:8" ht="22.5" customHeight="1" x14ac:dyDescent="0.25">
      <c r="B68" s="22" t="s">
        <v>30</v>
      </c>
      <c r="C68" s="23"/>
      <c r="D68" s="23"/>
      <c r="E68" s="24">
        <f>SUM(E5+E12+E20+E23+E28)</f>
        <v>19793900</v>
      </c>
      <c r="F68" s="16"/>
      <c r="G68" s="24">
        <f>SUM(G5+G12+G20+G23+G28)</f>
        <v>19793900</v>
      </c>
      <c r="H68" s="44">
        <f t="shared" si="0"/>
        <v>0</v>
      </c>
    </row>
  </sheetData>
  <mergeCells count="1">
    <mergeCell ref="A1:E1"/>
  </mergeCells>
  <phoneticPr fontId="0" type="noConversion"/>
  <printOptions horizontalCentered="1"/>
  <pageMargins left="0.61" right="0.19685039370078741" top="0.19685039370078741" bottom="0.19685039370078741" header="0" footer="0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депутати (зміни)</vt:lpstr>
      <vt:lpstr>'депутати (зміни)'!Область_печати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2017-03-21T12:04:03Z</cp:lastPrinted>
  <dcterms:created xsi:type="dcterms:W3CDTF">1996-10-08T23:32:33Z</dcterms:created>
  <dcterms:modified xsi:type="dcterms:W3CDTF">2017-03-22T12:57:55Z</dcterms:modified>
</cp:coreProperties>
</file>