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9" i="1"/>
  <c r="I78"/>
  <c r="I80"/>
  <c r="J78"/>
  <c r="J80"/>
  <c r="J67"/>
  <c r="J62"/>
  <c r="J58"/>
  <c r="J38"/>
  <c r="J37"/>
  <c r="J89"/>
  <c r="I114"/>
  <c r="I115"/>
  <c r="I89"/>
  <c r="I99"/>
  <c r="I104"/>
  <c r="I67"/>
  <c r="I81"/>
  <c r="I84"/>
  <c r="I92"/>
  <c r="F12"/>
  <c r="F26"/>
  <c r="F40"/>
  <c r="F38"/>
  <c r="F37"/>
  <c r="F78"/>
  <c r="F45"/>
  <c r="F52"/>
  <c r="F58"/>
  <c r="F62"/>
  <c r="F65"/>
  <c r="F67"/>
  <c r="F81"/>
  <c r="F84"/>
  <c r="F80"/>
  <c r="F89"/>
  <c r="F109"/>
  <c r="C12"/>
  <c r="C26"/>
  <c r="C52"/>
  <c r="C38"/>
  <c r="C58"/>
  <c r="C62"/>
  <c r="C67"/>
  <c r="C81"/>
  <c r="C84"/>
  <c r="C89"/>
  <c r="C118"/>
  <c r="C122"/>
  <c r="C123"/>
  <c r="D12"/>
  <c r="D26"/>
  <c r="D52"/>
  <c r="D38"/>
  <c r="D58"/>
  <c r="D62"/>
  <c r="D67"/>
  <c r="D81"/>
  <c r="D80"/>
  <c r="D84"/>
  <c r="D89"/>
  <c r="D109"/>
  <c r="D118"/>
  <c r="E12"/>
  <c r="E26"/>
  <c r="E52"/>
  <c r="E38"/>
  <c r="E58"/>
  <c r="E62"/>
  <c r="E67"/>
  <c r="E81"/>
  <c r="E84"/>
  <c r="E89"/>
  <c r="E111"/>
  <c r="E109"/>
  <c r="E118"/>
  <c r="L12"/>
  <c r="L26"/>
  <c r="L40"/>
  <c r="L45"/>
  <c r="L52"/>
  <c r="L61"/>
  <c r="L58"/>
  <c r="L67"/>
  <c r="L81"/>
  <c r="L84"/>
  <c r="L89"/>
  <c r="L109"/>
  <c r="F99"/>
  <c r="F104"/>
  <c r="C37"/>
  <c r="C78"/>
  <c r="E146"/>
  <c r="C80"/>
  <c r="E37"/>
  <c r="E78"/>
  <c r="D37"/>
  <c r="D78"/>
  <c r="D99"/>
  <c r="E147"/>
  <c r="D147"/>
  <c r="E80"/>
  <c r="L80"/>
  <c r="L65"/>
  <c r="L62"/>
  <c r="L38"/>
  <c r="I125"/>
  <c r="K125"/>
  <c r="I124"/>
  <c r="K124"/>
  <c r="I123"/>
  <c r="K123"/>
  <c r="I122"/>
  <c r="K122"/>
  <c r="I121"/>
  <c r="K121"/>
  <c r="I120"/>
  <c r="K120"/>
  <c r="I119"/>
  <c r="K119"/>
  <c r="I118"/>
  <c r="K118"/>
  <c r="I117"/>
  <c r="K117"/>
  <c r="I116"/>
  <c r="K116"/>
  <c r="H115"/>
  <c r="G115"/>
  <c r="H114"/>
  <c r="G114"/>
  <c r="I113"/>
  <c r="K113"/>
  <c r="I112"/>
  <c r="K112"/>
  <c r="I110"/>
  <c r="K110"/>
  <c r="M109"/>
  <c r="G109"/>
  <c r="K107"/>
  <c r="G104"/>
  <c r="G105"/>
  <c r="I103"/>
  <c r="K103"/>
  <c r="I102"/>
  <c r="K102"/>
  <c r="I101"/>
  <c r="K101"/>
  <c r="K100"/>
  <c r="K98"/>
  <c r="K97"/>
  <c r="I96"/>
  <c r="K96"/>
  <c r="I95"/>
  <c r="K95"/>
  <c r="I94"/>
  <c r="K94"/>
  <c r="I93"/>
  <c r="K93"/>
  <c r="K92"/>
  <c r="I91"/>
  <c r="K91"/>
  <c r="I90"/>
  <c r="K90"/>
  <c r="M89"/>
  <c r="H89"/>
  <c r="G89"/>
  <c r="I88"/>
  <c r="K88"/>
  <c r="K87"/>
  <c r="K86"/>
  <c r="K85"/>
  <c r="M84"/>
  <c r="J84"/>
  <c r="H84"/>
  <c r="G84"/>
  <c r="K83"/>
  <c r="K82"/>
  <c r="M81"/>
  <c r="J81"/>
  <c r="J147"/>
  <c r="I147"/>
  <c r="H81"/>
  <c r="G81"/>
  <c r="I79"/>
  <c r="K79"/>
  <c r="K77"/>
  <c r="I76"/>
  <c r="K76"/>
  <c r="I75"/>
  <c r="K75"/>
  <c r="I74"/>
  <c r="K74"/>
  <c r="K73"/>
  <c r="I72"/>
  <c r="K72"/>
  <c r="I71"/>
  <c r="K71"/>
  <c r="K70"/>
  <c r="K69"/>
  <c r="K68"/>
  <c r="M67"/>
  <c r="H67"/>
  <c r="G67"/>
  <c r="K66"/>
  <c r="K65"/>
  <c r="G65"/>
  <c r="G62"/>
  <c r="K64"/>
  <c r="K63"/>
  <c r="I62"/>
  <c r="H62"/>
  <c r="M61"/>
  <c r="M65"/>
  <c r="M62"/>
  <c r="K61"/>
  <c r="H61"/>
  <c r="H58"/>
  <c r="K60"/>
  <c r="K59"/>
  <c r="J146"/>
  <c r="I58"/>
  <c r="G58"/>
  <c r="I57"/>
  <c r="K57"/>
  <c r="I56"/>
  <c r="K56"/>
  <c r="I55"/>
  <c r="K55"/>
  <c r="I54"/>
  <c r="I53"/>
  <c r="K53"/>
  <c r="M52"/>
  <c r="J52"/>
  <c r="H52"/>
  <c r="G52"/>
  <c r="I51"/>
  <c r="K51"/>
  <c r="I50"/>
  <c r="K50"/>
  <c r="I49"/>
  <c r="K49"/>
  <c r="I48"/>
  <c r="K48"/>
  <c r="I47"/>
  <c r="K47"/>
  <c r="I46"/>
  <c r="K46"/>
  <c r="M45"/>
  <c r="H45"/>
  <c r="I44"/>
  <c r="K44"/>
  <c r="I43"/>
  <c r="K43"/>
  <c r="I42"/>
  <c r="K42"/>
  <c r="I41"/>
  <c r="K41"/>
  <c r="M40"/>
  <c r="H40"/>
  <c r="I39"/>
  <c r="K39"/>
  <c r="G38"/>
  <c r="I36"/>
  <c r="K36"/>
  <c r="I35"/>
  <c r="K35"/>
  <c r="I34"/>
  <c r="K34"/>
  <c r="I33"/>
  <c r="K33"/>
  <c r="I32"/>
  <c r="K32"/>
  <c r="I31"/>
  <c r="K31"/>
  <c r="I30"/>
  <c r="K30"/>
  <c r="I29"/>
  <c r="K29"/>
  <c r="I28"/>
  <c r="K28"/>
  <c r="I27"/>
  <c r="K27"/>
  <c r="M26"/>
  <c r="J26"/>
  <c r="H26"/>
  <c r="G26"/>
  <c r="I25"/>
  <c r="K25"/>
  <c r="I24"/>
  <c r="K24"/>
  <c r="I23"/>
  <c r="K23"/>
  <c r="I22"/>
  <c r="K22"/>
  <c r="I21"/>
  <c r="K21"/>
  <c r="I20"/>
  <c r="K20"/>
  <c r="I19"/>
  <c r="K19"/>
  <c r="I18"/>
  <c r="K18"/>
  <c r="I17"/>
  <c r="K17"/>
  <c r="I16"/>
  <c r="K16"/>
  <c r="I15"/>
  <c r="K15"/>
  <c r="I14"/>
  <c r="K14"/>
  <c r="I13"/>
  <c r="K13"/>
  <c r="M12"/>
  <c r="J12"/>
  <c r="H12"/>
  <c r="G12"/>
  <c r="I11"/>
  <c r="K11"/>
  <c r="L37"/>
  <c r="L78"/>
  <c r="L99"/>
  <c r="L104"/>
  <c r="F105"/>
  <c r="F106"/>
  <c r="C99"/>
  <c r="E99"/>
  <c r="E104"/>
  <c r="E105"/>
  <c r="E106"/>
  <c r="M80"/>
  <c r="H80"/>
  <c r="H99"/>
  <c r="H104"/>
  <c r="H105"/>
  <c r="L105"/>
  <c r="L106"/>
  <c r="G37"/>
  <c r="G108"/>
  <c r="K78"/>
  <c r="M38"/>
  <c r="K62"/>
  <c r="I40"/>
  <c r="K40"/>
  <c r="I146"/>
  <c r="G80"/>
  <c r="H38"/>
  <c r="H37"/>
  <c r="I45"/>
  <c r="K45"/>
  <c r="M58"/>
  <c r="M37"/>
  <c r="M78"/>
  <c r="K84"/>
  <c r="I12"/>
  <c r="K12"/>
  <c r="I26"/>
  <c r="K26"/>
  <c r="K58"/>
  <c r="K54"/>
  <c r="I52"/>
  <c r="K52"/>
  <c r="K67"/>
  <c r="K81"/>
  <c r="K80"/>
  <c r="K89"/>
  <c r="I105"/>
  <c r="K105"/>
  <c r="F108"/>
  <c r="F115"/>
  <c r="F114"/>
  <c r="G78"/>
  <c r="M99"/>
  <c r="M104"/>
  <c r="E108"/>
  <c r="E115"/>
  <c r="L115"/>
  <c r="L114"/>
  <c r="L108"/>
  <c r="I106"/>
  <c r="J104"/>
  <c r="J106"/>
  <c r="J108"/>
  <c r="I38"/>
  <c r="K38"/>
  <c r="M105"/>
  <c r="M106"/>
  <c r="E114"/>
  <c r="E123"/>
  <c r="J115"/>
  <c r="J114"/>
  <c r="K106"/>
  <c r="K104"/>
  <c r="K99"/>
  <c r="I37"/>
  <c r="M108"/>
  <c r="M115"/>
  <c r="M114"/>
  <c r="E122"/>
  <c r="K37"/>
  <c r="I108"/>
  <c r="K108"/>
  <c r="K114"/>
  <c r="K115"/>
  <c r="I111"/>
  <c r="I109"/>
  <c r="K109"/>
  <c r="K111"/>
</calcChain>
</file>

<file path=xl/sharedStrings.xml><?xml version="1.0" encoding="utf-8"?>
<sst xmlns="http://schemas.openxmlformats.org/spreadsheetml/2006/main" count="172" uniqueCount="137">
  <si>
    <t>Аналіз фінансового плану за</t>
  </si>
  <si>
    <t>за 12 місяців 2016 р.</t>
  </si>
  <si>
    <t xml:space="preserve">                                                                                   МКП "Аварійно-диспетчерська служба - 080"                                                               тис.грн.</t>
  </si>
  <si>
    <t>№ з/п</t>
  </si>
  <si>
    <t>Найменування статті</t>
  </si>
  <si>
    <t>Факт</t>
  </si>
  <si>
    <t>Прогноз</t>
  </si>
  <si>
    <t>План на 12 місяців 2016 рік</t>
  </si>
  <si>
    <t>Факт за 12  місяців 2016 рік</t>
  </si>
  <si>
    <t>відхилення  12 місяців 2016 рік</t>
  </si>
  <si>
    <t>1кв.</t>
  </si>
  <si>
    <t>2кв.</t>
  </si>
  <si>
    <t>3кв.</t>
  </si>
  <si>
    <t>4кв.</t>
  </si>
  <si>
    <t>Обсяг виконаних робіт (наданих послуг) в натуральних показниках</t>
  </si>
  <si>
    <t>Обсяг виконаних робіт в тис.  рн.., всього, в т.ч.</t>
  </si>
  <si>
    <t xml:space="preserve"> - фінансування з бюджету</t>
  </si>
  <si>
    <t>на замовлення бюджету ЕДЦ</t>
  </si>
  <si>
    <t>на замовлення бюджету (кредиторська заборг)</t>
  </si>
  <si>
    <t>на замовлення бюджету (урни,ярморок ОЗ)</t>
  </si>
  <si>
    <t>на замовлення Шевч.РР</t>
  </si>
  <si>
    <t>на замовлення Перш.РР</t>
  </si>
  <si>
    <t>на замовлення Садг.РР</t>
  </si>
  <si>
    <t>на замовлення Адмінсуду</t>
  </si>
  <si>
    <t>на замовлення ДЖКГ</t>
  </si>
  <si>
    <t>створення аварійного запасу</t>
  </si>
  <si>
    <t>на замовлення г/підприємств</t>
  </si>
  <si>
    <t>на замовлення Місьшеп</t>
  </si>
  <si>
    <t>інші доходи</t>
  </si>
  <si>
    <t>Чистий дохід (виручка) від реалізації продукції (товарів, робіт,послуг), (без ПДВ)                                                                                                                                   - у тому числі за основними видами діяльності</t>
  </si>
  <si>
    <t>бюджетні асигнування</t>
  </si>
  <si>
    <t>бюджетні асигнування ЕДЦ</t>
  </si>
  <si>
    <t>автопослуги</t>
  </si>
  <si>
    <t>ремонтні роботи</t>
  </si>
  <si>
    <t>фінансова підтримка (урни)</t>
  </si>
  <si>
    <t>ремонтні роботи ДЖКГ. Петрів.ярм.</t>
  </si>
  <si>
    <t>Собівартість реалізованої продукції (товарів, робіт,послуг),  усього, в т.ч.</t>
  </si>
  <si>
    <t>.4.1.</t>
  </si>
  <si>
    <t>Матеріальні витрати, усього, в т.ч.</t>
  </si>
  <si>
    <t>матеріали осн.</t>
  </si>
  <si>
    <t>матеріали вик.роб.</t>
  </si>
  <si>
    <t>опалення осн.</t>
  </si>
  <si>
    <t>опалення вик.роб.</t>
  </si>
  <si>
    <t>опалення ЕДЦ</t>
  </si>
  <si>
    <t>паливо-мастильні матеріали осн.</t>
  </si>
  <si>
    <t>паливо-мастильні матеріали вик.роб.</t>
  </si>
  <si>
    <t>водопостачання і водовідведення осн.</t>
  </si>
  <si>
    <t>водопостачання і водовідведення  вик.роб.</t>
  </si>
  <si>
    <t>водопостачання і водовідведення ЕДЦ</t>
  </si>
  <si>
    <t>електроенергія осн.</t>
  </si>
  <si>
    <t>електроенергія  вик.роб.</t>
  </si>
  <si>
    <t>електроенергія  ЕДЦ</t>
  </si>
  <si>
    <t>телекомунікаційні послуги та зв'язок у т.ч.</t>
  </si>
  <si>
    <t>абонплата Лангейту за оренду сервера ЕДЦ</t>
  </si>
  <si>
    <t>абонплата Лангейту камери осн.</t>
  </si>
  <si>
    <t>послуги зв"язку осн.</t>
  </si>
  <si>
    <t>послуги зв"язку  вик.роб.</t>
  </si>
  <si>
    <t>послуги зв"язку ЕДЦ</t>
  </si>
  <si>
    <t>.4.2.</t>
  </si>
  <si>
    <t>Витрати на оплату праці</t>
  </si>
  <si>
    <t>оплата праці осн.</t>
  </si>
  <si>
    <t>оплата праці ЕДЦ</t>
  </si>
  <si>
    <t>оплата праці вик.роб.</t>
  </si>
  <si>
    <t>.4.3.</t>
  </si>
  <si>
    <t>Відрахування на соціальні заходи</t>
  </si>
  <si>
    <t>відрахування осн.</t>
  </si>
  <si>
    <t>відрахування  ЕДЦ</t>
  </si>
  <si>
    <t>відрахування вик.роб.</t>
  </si>
  <si>
    <t>.4.4.</t>
  </si>
  <si>
    <t>Амортизація</t>
  </si>
  <si>
    <t>.4.5.</t>
  </si>
  <si>
    <t>Інші  операційні витрати, усього, в т.ч.</t>
  </si>
  <si>
    <t>запчастини осн.</t>
  </si>
  <si>
    <t>запчастини вик.роб.</t>
  </si>
  <si>
    <t>послуги банку вик.роб.</t>
  </si>
  <si>
    <t>страхування водіїв та ЦВ вик.роб.</t>
  </si>
  <si>
    <t>ТО автотранспорту вик.роб.</t>
  </si>
  <si>
    <t>лікарняні з ФП</t>
  </si>
  <si>
    <t>матеріальна допомога</t>
  </si>
  <si>
    <t>придбання МШП для ЕДЦ</t>
  </si>
  <si>
    <t>послуги по монтажу ліній для ЕДЦ</t>
  </si>
  <si>
    <t>інші</t>
  </si>
  <si>
    <t>Валовий прибуток (збиток)</t>
  </si>
  <si>
    <t>Інші операційні витрати, в т.ч.</t>
  </si>
  <si>
    <t>Адміністративні витрати, усього, в т.ч.</t>
  </si>
  <si>
    <t>.7.1</t>
  </si>
  <si>
    <t>.7.2</t>
  </si>
  <si>
    <t>.7.3</t>
  </si>
  <si>
    <t xml:space="preserve">Інші витрати </t>
  </si>
  <si>
    <t xml:space="preserve"> </t>
  </si>
  <si>
    <t>канцтовари осн.</t>
  </si>
  <si>
    <t>канцтовари ЕДЦ</t>
  </si>
  <si>
    <t>канцтовари, передплата вик.роб.</t>
  </si>
  <si>
    <t>охорона праці вик.роб.</t>
  </si>
  <si>
    <t>протипожежна безпека вик.роб.</t>
  </si>
  <si>
    <t>ремонт приміщень вик.роб.</t>
  </si>
  <si>
    <t>податки, збори (земля) вик.роб.</t>
  </si>
  <si>
    <t>податки, збори (земля) осн.</t>
  </si>
  <si>
    <t>Фінансовий результат від операційної діяльності,</t>
  </si>
  <si>
    <t>прибуток (+ ) збиток( - )</t>
  </si>
  <si>
    <t>Інші доходи</t>
  </si>
  <si>
    <t>Інші витрати</t>
  </si>
  <si>
    <t>Фінансові витрати</t>
  </si>
  <si>
    <t>Фінансовий резільтат від звичайної діяльності до оподаткування прибуток (+ ) збиток( - )</t>
  </si>
  <si>
    <t>Податок на прибуток</t>
  </si>
  <si>
    <t>Чистий прибуток (+ ) збиток( - )</t>
  </si>
  <si>
    <t>Сплата чистого  чистого прибутку</t>
  </si>
  <si>
    <t>Рентабельність, %</t>
  </si>
  <si>
    <t>Використання чистого прибутку всього в т.ч.</t>
  </si>
  <si>
    <t>залишок по фондах на початок року:</t>
  </si>
  <si>
    <t xml:space="preserve">на розвиток виробництва </t>
  </si>
  <si>
    <t xml:space="preserve">на матеріальні заохочення </t>
  </si>
  <si>
    <t>інщі фонди</t>
  </si>
  <si>
    <t>нараховано всього, в т.ч.:</t>
  </si>
  <si>
    <t>на розвиток виробництва  100%</t>
  </si>
  <si>
    <t>на матеріальні заохочення  %</t>
  </si>
  <si>
    <t>інщі фонди %</t>
  </si>
  <si>
    <t>фактично використано, всього, в т.ч.:</t>
  </si>
  <si>
    <t>залишок по фондах на кінець року:</t>
  </si>
  <si>
    <t xml:space="preserve">Дебіторська заборгованість в т.ч. поточна </t>
  </si>
  <si>
    <t xml:space="preserve">   на 01.01.2014р.</t>
  </si>
  <si>
    <t xml:space="preserve">     в т.ч. поточна</t>
  </si>
  <si>
    <t xml:space="preserve">   на 01.01.2015р.</t>
  </si>
  <si>
    <t xml:space="preserve">   на 01.01.2016р.</t>
  </si>
  <si>
    <t xml:space="preserve">   на 01.12.2016р.</t>
  </si>
  <si>
    <t>Кредиторська заборгованість</t>
  </si>
  <si>
    <t xml:space="preserve">     в т.ч. по зарплаті</t>
  </si>
  <si>
    <t>Середньоспискова чисельність  працівників, чол.</t>
  </si>
  <si>
    <t xml:space="preserve"> в т.ч. АУП</t>
  </si>
  <si>
    <t>Середньомісячна заробітна плата працюючих , грн.</t>
  </si>
  <si>
    <t>В.о.начальника МКП "АДС-080"</t>
  </si>
  <si>
    <t>Гавриш І.П.</t>
  </si>
  <si>
    <t>М.П.</t>
  </si>
  <si>
    <t>Головний бухгалтер</t>
  </si>
  <si>
    <t>Берт К.А.</t>
  </si>
  <si>
    <t>Економіст 1к</t>
  </si>
  <si>
    <t>Клим О.Я.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</si>
</sst>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6">
    <font>
      <sz val="11"/>
      <color theme="1"/>
      <name val="Calibri"/>
      <family val="2"/>
      <scheme val="minor"/>
    </font>
    <font>
      <b/>
      <sz val="16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10"/>
      <name val="Times New Roman"/>
      <family val="1"/>
      <charset val="204"/>
    </font>
    <font>
      <i/>
      <sz val="10"/>
      <name val="Arial Cyr"/>
      <charset val="204"/>
    </font>
    <font>
      <i/>
      <sz val="12"/>
      <name val="Arial Cyr"/>
      <charset val="204"/>
    </font>
    <font>
      <sz val="12"/>
      <name val="Arial Cyr"/>
      <charset val="204"/>
    </font>
    <font>
      <b/>
      <i/>
      <sz val="10"/>
      <name val="Arial Cyr"/>
      <charset val="204"/>
    </font>
    <font>
      <i/>
      <sz val="13"/>
      <name val="Arial Cyr"/>
      <charset val="204"/>
    </font>
    <font>
      <b/>
      <sz val="13"/>
      <name val="Arial Cyr"/>
      <charset val="204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  <font>
      <b/>
      <sz val="12"/>
      <color indexed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Fill="1"/>
    <xf numFmtId="0" fontId="0" fillId="0" borderId="1" xfId="0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Fill="1" applyBorder="1" applyAlignment="1"/>
    <xf numFmtId="0" fontId="4" fillId="0" borderId="5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/>
    <xf numFmtId="0" fontId="3" fillId="0" borderId="6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5" fillId="0" borderId="0" xfId="0" applyFont="1" applyFill="1" applyBorder="1"/>
    <xf numFmtId="0" fontId="5" fillId="0" borderId="12" xfId="0" applyFont="1" applyFill="1" applyBorder="1"/>
    <xf numFmtId="0" fontId="5" fillId="0" borderId="13" xfId="0" applyFont="1" applyFill="1" applyBorder="1"/>
    <xf numFmtId="0" fontId="3" fillId="0" borderId="8" xfId="0" applyFont="1" applyBorder="1" applyAlignment="1">
      <alignment horizontal="left"/>
    </xf>
    <xf numFmtId="0" fontId="6" fillId="0" borderId="11" xfId="0" applyFont="1" applyBorder="1"/>
    <xf numFmtId="1" fontId="2" fillId="0" borderId="3" xfId="0" applyNumberFormat="1" applyFont="1" applyBorder="1"/>
    <xf numFmtId="1" fontId="2" fillId="2" borderId="3" xfId="0" applyNumberFormat="1" applyFont="1" applyFill="1" applyBorder="1"/>
    <xf numFmtId="1" fontId="2" fillId="0" borderId="3" xfId="0" applyNumberFormat="1" applyFont="1" applyFill="1" applyBorder="1"/>
    <xf numFmtId="1" fontId="2" fillId="0" borderId="7" xfId="0" applyNumberFormat="1" applyFont="1" applyFill="1" applyBorder="1"/>
    <xf numFmtId="1" fontId="2" fillId="0" borderId="5" xfId="0" applyNumberFormat="1" applyFont="1" applyFill="1" applyBorder="1"/>
    <xf numFmtId="0" fontId="3" fillId="0" borderId="9" xfId="0" applyFont="1" applyBorder="1"/>
    <xf numFmtId="165" fontId="2" fillId="0" borderId="3" xfId="0" applyNumberFormat="1" applyFont="1" applyBorder="1"/>
    <xf numFmtId="165" fontId="2" fillId="0" borderId="3" xfId="0" applyNumberFormat="1" applyFont="1" applyFill="1" applyBorder="1"/>
    <xf numFmtId="165" fontId="2" fillId="0" borderId="7" xfId="0" applyNumberFormat="1" applyFont="1" applyFill="1" applyBorder="1"/>
    <xf numFmtId="165" fontId="2" fillId="0" borderId="5" xfId="0" applyNumberFormat="1" applyFont="1" applyFill="1" applyBorder="1"/>
    <xf numFmtId="0" fontId="7" fillId="0" borderId="10" xfId="0" applyFont="1" applyFill="1" applyBorder="1" applyAlignment="1">
      <alignment horizontal="left"/>
    </xf>
    <xf numFmtId="0" fontId="7" fillId="0" borderId="9" xfId="0" applyFont="1" applyFill="1" applyBorder="1"/>
    <xf numFmtId="165" fontId="8" fillId="0" borderId="3" xfId="0" applyNumberFormat="1" applyFont="1" applyFill="1" applyBorder="1"/>
    <xf numFmtId="165" fontId="9" fillId="0" borderId="3" xfId="0" applyNumberFormat="1" applyFont="1" applyFill="1" applyBorder="1"/>
    <xf numFmtId="165" fontId="8" fillId="0" borderId="5" xfId="0" applyNumberFormat="1" applyFont="1" applyFill="1" applyBorder="1"/>
    <xf numFmtId="0" fontId="7" fillId="0" borderId="10" xfId="0" applyFont="1" applyBorder="1" applyAlignment="1">
      <alignment horizontal="left"/>
    </xf>
    <xf numFmtId="0" fontId="7" fillId="0" borderId="9" xfId="0" applyFont="1" applyBorder="1"/>
    <xf numFmtId="165" fontId="8" fillId="0" borderId="3" xfId="0" applyNumberFormat="1" applyFont="1" applyBorder="1"/>
    <xf numFmtId="165" fontId="9" fillId="2" borderId="3" xfId="0" applyNumberFormat="1" applyFont="1" applyFill="1" applyBorder="1"/>
    <xf numFmtId="0" fontId="3" fillId="0" borderId="9" xfId="0" applyFont="1" applyBorder="1" applyAlignment="1">
      <alignment wrapText="1"/>
    </xf>
    <xf numFmtId="0" fontId="0" fillId="0" borderId="10" xfId="0" applyFill="1" applyBorder="1" applyAlignment="1">
      <alignment horizontal="left"/>
    </xf>
    <xf numFmtId="165" fontId="9" fillId="0" borderId="5" xfId="0" applyNumberFormat="1" applyFont="1" applyFill="1" applyBorder="1"/>
    <xf numFmtId="0" fontId="0" fillId="0" borderId="10" xfId="0" applyBorder="1" applyAlignment="1">
      <alignment horizontal="left"/>
    </xf>
    <xf numFmtId="165" fontId="9" fillId="0" borderId="3" xfId="0" applyNumberFormat="1" applyFont="1" applyBorder="1"/>
    <xf numFmtId="16" fontId="3" fillId="0" borderId="8" xfId="0" applyNumberFormat="1" applyFont="1" applyBorder="1"/>
    <xf numFmtId="0" fontId="10" fillId="0" borderId="9" xfId="0" applyFont="1" applyBorder="1"/>
    <xf numFmtId="0" fontId="7" fillId="0" borderId="10" xfId="0" applyFont="1" applyBorder="1"/>
    <xf numFmtId="165" fontId="11" fillId="0" borderId="3" xfId="0" applyNumberFormat="1" applyFont="1" applyFill="1" applyBorder="1"/>
    <xf numFmtId="165" fontId="12" fillId="0" borderId="7" xfId="0" applyNumberFormat="1" applyFont="1" applyFill="1" applyBorder="1"/>
    <xf numFmtId="165" fontId="11" fillId="0" borderId="5" xfId="0" applyNumberFormat="1" applyFont="1" applyFill="1" applyBorder="1"/>
    <xf numFmtId="0" fontId="7" fillId="0" borderId="10" xfId="0" applyFont="1" applyFill="1" applyBorder="1"/>
    <xf numFmtId="0" fontId="3" fillId="0" borderId="8" xfId="0" applyFont="1" applyBorder="1"/>
    <xf numFmtId="0" fontId="0" fillId="0" borderId="8" xfId="0" applyFont="1" applyBorder="1"/>
    <xf numFmtId="165" fontId="2" fillId="2" borderId="3" xfId="0" applyNumberFormat="1" applyFont="1" applyFill="1" applyBorder="1"/>
    <xf numFmtId="0" fontId="3" fillId="0" borderId="10" xfId="0" applyFont="1" applyBorder="1" applyAlignment="1">
      <alignment horizontal="left"/>
    </xf>
    <xf numFmtId="165" fontId="9" fillId="0" borderId="3" xfId="0" applyNumberFormat="1" applyFont="1" applyFill="1" applyBorder="1" applyAlignment="1"/>
    <xf numFmtId="0" fontId="3" fillId="0" borderId="2" xfId="0" applyFont="1" applyBorder="1" applyAlignment="1">
      <alignment horizontal="left"/>
    </xf>
    <xf numFmtId="0" fontId="3" fillId="0" borderId="14" xfId="0" applyFont="1" applyBorder="1"/>
    <xf numFmtId="0" fontId="3" fillId="0" borderId="6" xfId="0" applyFont="1" applyBorder="1" applyAlignment="1">
      <alignment horizontal="left"/>
    </xf>
    <xf numFmtId="0" fontId="3" fillId="0" borderId="15" xfId="0" applyFont="1" applyBorder="1"/>
    <xf numFmtId="165" fontId="2" fillId="2" borderId="4" xfId="0" applyNumberFormat="1" applyFont="1" applyFill="1" applyBorder="1"/>
    <xf numFmtId="165" fontId="13" fillId="0" borderId="4" xfId="0" applyNumberFormat="1" applyFont="1" applyFill="1" applyBorder="1"/>
    <xf numFmtId="165" fontId="13" fillId="0" borderId="3" xfId="0" applyNumberFormat="1" applyFont="1" applyFill="1" applyBorder="1"/>
    <xf numFmtId="165" fontId="13" fillId="0" borderId="5" xfId="0" applyNumberFormat="1" applyFont="1" applyFill="1" applyBorder="1"/>
    <xf numFmtId="165" fontId="13" fillId="0" borderId="16" xfId="0" applyNumberFormat="1" applyFont="1" applyFill="1" applyBorder="1" applyAlignment="1">
      <alignment horizontal="right"/>
    </xf>
    <xf numFmtId="165" fontId="13" fillId="0" borderId="4" xfId="0" applyNumberFormat="1" applyFont="1" applyFill="1" applyBorder="1" applyAlignment="1">
      <alignment horizontal="right"/>
    </xf>
    <xf numFmtId="0" fontId="7" fillId="0" borderId="15" xfId="0" applyFont="1" applyBorder="1"/>
    <xf numFmtId="165" fontId="9" fillId="0" borderId="4" xfId="0" applyNumberFormat="1" applyFont="1" applyBorder="1"/>
    <xf numFmtId="165" fontId="9" fillId="2" borderId="4" xfId="0" applyNumberFormat="1" applyFont="1" applyFill="1" applyBorder="1"/>
    <xf numFmtId="165" fontId="14" fillId="0" borderId="4" xfId="0" applyNumberFormat="1" applyFont="1" applyFill="1" applyBorder="1"/>
    <xf numFmtId="165" fontId="2" fillId="0" borderId="4" xfId="0" applyNumberFormat="1" applyFont="1" applyFill="1" applyBorder="1"/>
    <xf numFmtId="165" fontId="13" fillId="0" borderId="17" xfId="0" applyNumberFormat="1" applyFont="1" applyFill="1" applyBorder="1"/>
    <xf numFmtId="0" fontId="10" fillId="0" borderId="15" xfId="0" applyFont="1" applyBorder="1"/>
    <xf numFmtId="165" fontId="2" fillId="0" borderId="4" xfId="0" applyNumberFormat="1" applyFont="1" applyBorder="1"/>
    <xf numFmtId="165" fontId="14" fillId="0" borderId="3" xfId="0" applyNumberFormat="1" applyFont="1" applyFill="1" applyBorder="1"/>
    <xf numFmtId="165" fontId="14" fillId="0" borderId="5" xfId="0" applyNumberFormat="1" applyFont="1" applyFill="1" applyBorder="1"/>
    <xf numFmtId="165" fontId="14" fillId="0" borderId="17" xfId="0" applyNumberFormat="1" applyFont="1" applyFill="1" applyBorder="1"/>
    <xf numFmtId="0" fontId="7" fillId="0" borderId="9" xfId="0" applyFont="1" applyBorder="1" applyAlignment="1">
      <alignment horizontal="left"/>
    </xf>
    <xf numFmtId="0" fontId="2" fillId="0" borderId="3" xfId="0" applyFont="1" applyBorder="1"/>
    <xf numFmtId="0" fontId="2" fillId="0" borderId="3" xfId="0" applyFont="1" applyFill="1" applyBorder="1"/>
    <xf numFmtId="165" fontId="15" fillId="0" borderId="3" xfId="0" applyNumberFormat="1" applyFont="1" applyFill="1" applyBorder="1"/>
    <xf numFmtId="165" fontId="15" fillId="0" borderId="5" xfId="0" applyNumberFormat="1" applyFont="1" applyFill="1" applyBorder="1"/>
    <xf numFmtId="0" fontId="0" fillId="0" borderId="0" xfId="0" applyAlignment="1">
      <alignment horizontal="left"/>
    </xf>
    <xf numFmtId="0" fontId="9" fillId="0" borderId="3" xfId="0" applyFont="1" applyFill="1" applyBorder="1"/>
    <xf numFmtId="0" fontId="9" fillId="0" borderId="5" xfId="0" applyFont="1" applyFill="1" applyBorder="1"/>
    <xf numFmtId="165" fontId="7" fillId="0" borderId="3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/>
    </xf>
    <xf numFmtId="0" fontId="2" fillId="0" borderId="4" xfId="0" applyFont="1" applyFill="1" applyBorder="1"/>
    <xf numFmtId="0" fontId="2" fillId="0" borderId="0" xfId="0" applyFont="1" applyFill="1"/>
    <xf numFmtId="0" fontId="0" fillId="0" borderId="8" xfId="0" applyBorder="1" applyAlignment="1">
      <alignment horizontal="left"/>
    </xf>
    <xf numFmtId="1" fontId="9" fillId="0" borderId="3" xfId="0" applyNumberFormat="1" applyFont="1" applyFill="1" applyBorder="1"/>
    <xf numFmtId="0" fontId="9" fillId="0" borderId="0" xfId="0" applyFont="1" applyFill="1"/>
    <xf numFmtId="0" fontId="7" fillId="0" borderId="18" xfId="0" applyFont="1" applyBorder="1" applyAlignment="1">
      <alignment horizontal="left"/>
    </xf>
    <xf numFmtId="1" fontId="9" fillId="0" borderId="19" xfId="0" applyNumberFormat="1" applyFont="1" applyFill="1" applyBorder="1"/>
    <xf numFmtId="1" fontId="2" fillId="0" borderId="20" xfId="0" applyNumberFormat="1" applyFont="1" applyFill="1" applyBorder="1"/>
    <xf numFmtId="0" fontId="3" fillId="0" borderId="0" xfId="0" applyFont="1"/>
    <xf numFmtId="0" fontId="3" fillId="0" borderId="1" xfId="0" applyFont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" fontId="0" fillId="0" borderId="0" xfId="0" applyNumberFormat="1"/>
    <xf numFmtId="165" fontId="2" fillId="0" borderId="16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165" fontId="13" fillId="0" borderId="16" xfId="0" applyNumberFormat="1" applyFont="1" applyFill="1" applyBorder="1" applyAlignment="1">
      <alignment horizontal="right"/>
    </xf>
    <xf numFmtId="165" fontId="13" fillId="0" borderId="4" xfId="0" applyNumberFormat="1" applyFont="1" applyFill="1" applyBorder="1" applyAlignment="1">
      <alignment horizontal="right"/>
    </xf>
    <xf numFmtId="165" fontId="2" fillId="0" borderId="16" xfId="0" applyNumberFormat="1" applyFont="1" applyBorder="1" applyAlignment="1">
      <alignment horizontal="right"/>
    </xf>
    <xf numFmtId="165" fontId="2" fillId="0" borderId="4" xfId="0" applyNumberFormat="1" applyFont="1" applyBorder="1" applyAlignment="1">
      <alignment horizontal="right"/>
    </xf>
    <xf numFmtId="165" fontId="13" fillId="0" borderId="14" xfId="0" applyNumberFormat="1" applyFont="1" applyFill="1" applyBorder="1" applyAlignment="1">
      <alignment horizontal="right"/>
    </xf>
    <xf numFmtId="165" fontId="13" fillId="0" borderId="15" xfId="0" applyNumberFormat="1" applyFont="1" applyFill="1" applyBorder="1" applyAlignment="1">
      <alignment horizontal="right"/>
    </xf>
    <xf numFmtId="165" fontId="2" fillId="0" borderId="16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5" fontId="2" fillId="0" borderId="21" xfId="0" applyNumberFormat="1" applyFont="1" applyFill="1" applyBorder="1" applyAlignment="1">
      <alignment horizontal="right"/>
    </xf>
    <xf numFmtId="165" fontId="2" fillId="0" borderId="22" xfId="0" applyNumberFormat="1" applyFont="1" applyFill="1" applyBorder="1" applyAlignment="1">
      <alignment horizontal="right"/>
    </xf>
    <xf numFmtId="165" fontId="2" fillId="0" borderId="14" xfId="0" applyNumberFormat="1" applyFont="1" applyFill="1" applyBorder="1" applyAlignment="1">
      <alignment horizontal="right"/>
    </xf>
    <xf numFmtId="165" fontId="2" fillId="0" borderId="15" xfId="0" applyNumberFormat="1" applyFont="1" applyFill="1" applyBorder="1" applyAlignment="1">
      <alignment horizontal="right"/>
    </xf>
    <xf numFmtId="165" fontId="13" fillId="0" borderId="21" xfId="0" applyNumberFormat="1" applyFont="1" applyFill="1" applyBorder="1" applyAlignment="1">
      <alignment horizontal="right"/>
    </xf>
    <xf numFmtId="165" fontId="13" fillId="0" borderId="22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61"/>
  <sheetViews>
    <sheetView tabSelected="1" workbookViewId="0">
      <selection activeCell="P25" sqref="P25:Q25"/>
    </sheetView>
  </sheetViews>
  <sheetFormatPr defaultRowHeight="15"/>
  <cols>
    <col min="2" max="2" width="37" customWidth="1"/>
    <col min="3" max="4" width="0" hidden="1" customWidth="1"/>
    <col min="5" max="5" width="10.140625" hidden="1" customWidth="1"/>
    <col min="6" max="6" width="10" hidden="1" customWidth="1"/>
    <col min="7" max="7" width="8.42578125" hidden="1" customWidth="1"/>
    <col min="8" max="8" width="7.5703125" hidden="1" customWidth="1"/>
    <col min="11" max="11" width="11.7109375" customWidth="1"/>
    <col min="12" max="12" width="0" hidden="1" customWidth="1"/>
    <col min="13" max="13" width="9" hidden="1" customWidth="1"/>
  </cols>
  <sheetData>
    <row r="1" spans="1:13">
      <c r="J1" s="1"/>
    </row>
    <row r="2" spans="1:13" ht="20.25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</row>
    <row r="3" spans="1:13" ht="20.25">
      <c r="A3" s="121" t="s">
        <v>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3">
      <c r="J4" s="1"/>
    </row>
    <row r="5" spans="1:13" ht="15.75">
      <c r="A5" s="122" t="s">
        <v>2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3">
      <c r="F6" s="2"/>
      <c r="G6" s="2"/>
      <c r="H6" s="2"/>
      <c r="J6" s="1"/>
      <c r="M6" s="2"/>
    </row>
    <row r="7" spans="1:13" ht="51.75">
      <c r="A7" s="3" t="s">
        <v>3</v>
      </c>
      <c r="B7" s="4" t="s">
        <v>4</v>
      </c>
      <c r="C7" s="4" t="s">
        <v>5</v>
      </c>
      <c r="D7" s="4" t="s">
        <v>6</v>
      </c>
      <c r="E7" s="4" t="s">
        <v>5</v>
      </c>
      <c r="F7" s="5"/>
      <c r="G7" s="5"/>
      <c r="H7" s="5"/>
      <c r="I7" s="6" t="s">
        <v>7</v>
      </c>
      <c r="J7" s="7" t="s">
        <v>8</v>
      </c>
      <c r="K7" s="7" t="s">
        <v>9</v>
      </c>
      <c r="L7" s="8"/>
      <c r="M7" s="5"/>
    </row>
    <row r="8" spans="1:13">
      <c r="A8" s="9"/>
      <c r="B8" s="4"/>
      <c r="C8" s="4">
        <v>2014</v>
      </c>
      <c r="D8" s="10">
        <v>2015</v>
      </c>
      <c r="E8" s="10">
        <v>2015</v>
      </c>
      <c r="F8" s="11" t="s">
        <v>10</v>
      </c>
      <c r="G8" s="11" t="s">
        <v>11</v>
      </c>
      <c r="H8" s="11" t="s">
        <v>12</v>
      </c>
      <c r="I8" s="11"/>
      <c r="J8" s="11"/>
      <c r="K8" s="12"/>
      <c r="L8" s="13" t="s">
        <v>12</v>
      </c>
      <c r="M8" s="11" t="s">
        <v>13</v>
      </c>
    </row>
    <row r="9" spans="1:13">
      <c r="A9" s="14">
        <v>1</v>
      </c>
      <c r="B9" s="15">
        <v>2</v>
      </c>
      <c r="C9" s="4">
        <v>3</v>
      </c>
      <c r="D9" s="4">
        <v>4</v>
      </c>
      <c r="E9" s="4">
        <v>5</v>
      </c>
      <c r="F9" s="11">
        <v>8</v>
      </c>
      <c r="G9" s="11">
        <v>9</v>
      </c>
      <c r="H9" s="11">
        <v>10</v>
      </c>
      <c r="I9" s="11">
        <v>4</v>
      </c>
      <c r="J9" s="11">
        <v>5</v>
      </c>
      <c r="K9" s="12">
        <v>6</v>
      </c>
      <c r="L9" s="13">
        <v>10</v>
      </c>
      <c r="M9" s="11">
        <v>11</v>
      </c>
    </row>
    <row r="10" spans="1:13">
      <c r="A10" s="16"/>
      <c r="B10" s="17"/>
      <c r="C10" s="18"/>
      <c r="D10" s="18"/>
      <c r="E10" s="18"/>
      <c r="F10" s="19"/>
      <c r="G10" s="19"/>
      <c r="H10" s="19"/>
      <c r="I10" s="19"/>
      <c r="J10" s="19"/>
      <c r="K10" s="20"/>
      <c r="L10" s="19"/>
      <c r="M10" s="21"/>
    </row>
    <row r="11" spans="1:13" ht="15.75">
      <c r="A11" s="22">
        <v>1</v>
      </c>
      <c r="B11" s="23" t="s">
        <v>14</v>
      </c>
      <c r="C11" s="24">
        <v>3719</v>
      </c>
      <c r="D11" s="24">
        <v>4500</v>
      </c>
      <c r="E11" s="25">
        <v>4033</v>
      </c>
      <c r="F11" s="26">
        <v>1125</v>
      </c>
      <c r="G11" s="26">
        <v>1125</v>
      </c>
      <c r="H11" s="26">
        <v>1125</v>
      </c>
      <c r="I11" s="26">
        <f>F11+G11+L11+M11</f>
        <v>4500</v>
      </c>
      <c r="J11" s="26">
        <v>3587</v>
      </c>
      <c r="K11" s="27">
        <f>I11-J11</f>
        <v>913</v>
      </c>
      <c r="L11" s="28">
        <v>1125</v>
      </c>
      <c r="M11" s="26">
        <v>1125</v>
      </c>
    </row>
    <row r="12" spans="1:13" ht="15.75">
      <c r="A12" s="22">
        <v>2</v>
      </c>
      <c r="B12" s="29" t="s">
        <v>15</v>
      </c>
      <c r="C12" s="30">
        <f t="shared" ref="C12:M12" si="0">SUM(C13:C25)</f>
        <v>2498.6000000000004</v>
      </c>
      <c r="D12" s="30">
        <f t="shared" si="0"/>
        <v>3043</v>
      </c>
      <c r="E12" s="30">
        <f t="shared" si="0"/>
        <v>2705.2</v>
      </c>
      <c r="F12" s="31">
        <f t="shared" si="0"/>
        <v>649.4</v>
      </c>
      <c r="G12" s="31">
        <f t="shared" si="0"/>
        <v>802</v>
      </c>
      <c r="H12" s="31">
        <f>SUM(H13:H25)</f>
        <v>790.5</v>
      </c>
      <c r="I12" s="31">
        <f t="shared" si="0"/>
        <v>3041.9</v>
      </c>
      <c r="J12" s="31">
        <f>SUM(J13:J25)</f>
        <v>3141.5000000000005</v>
      </c>
      <c r="K12" s="32">
        <f t="shared" ref="K12:K75" si="1">I12-J12</f>
        <v>-99.600000000000364</v>
      </c>
      <c r="L12" s="33">
        <f t="shared" si="0"/>
        <v>790.5</v>
      </c>
      <c r="M12" s="31">
        <f t="shared" si="0"/>
        <v>800</v>
      </c>
    </row>
    <row r="13" spans="1:13" ht="15.75">
      <c r="A13" s="34"/>
      <c r="B13" s="35" t="s">
        <v>16</v>
      </c>
      <c r="C13" s="36">
        <v>1649.5</v>
      </c>
      <c r="D13" s="36">
        <v>1640.3</v>
      </c>
      <c r="E13" s="37">
        <v>1640.3</v>
      </c>
      <c r="F13" s="36">
        <v>356.2</v>
      </c>
      <c r="G13" s="36">
        <v>379.2</v>
      </c>
      <c r="H13" s="36">
        <v>363.1</v>
      </c>
      <c r="I13" s="31">
        <f>F13+G13+L13+M13</f>
        <v>1470.9</v>
      </c>
      <c r="J13" s="31">
        <v>1554.7</v>
      </c>
      <c r="K13" s="32">
        <f t="shared" si="1"/>
        <v>-83.799999999999955</v>
      </c>
      <c r="L13" s="38">
        <v>363.1</v>
      </c>
      <c r="M13" s="36">
        <v>372.4</v>
      </c>
    </row>
    <row r="14" spans="1:13" ht="15.75">
      <c r="A14" s="39"/>
      <c r="B14" s="40" t="s">
        <v>17</v>
      </c>
      <c r="C14" s="41">
        <v>0</v>
      </c>
      <c r="D14" s="41">
        <v>442.7</v>
      </c>
      <c r="E14" s="42">
        <v>442.4</v>
      </c>
      <c r="F14" s="36">
        <v>173.2</v>
      </c>
      <c r="G14" s="36">
        <v>174.8</v>
      </c>
      <c r="H14" s="36">
        <v>179.4</v>
      </c>
      <c r="I14" s="31">
        <f>F14+G14+L14+M14</f>
        <v>713</v>
      </c>
      <c r="J14" s="31">
        <v>711.7</v>
      </c>
      <c r="K14" s="32">
        <f t="shared" si="1"/>
        <v>1.2999999999999545</v>
      </c>
      <c r="L14" s="38">
        <v>179.4</v>
      </c>
      <c r="M14" s="36">
        <v>185.6</v>
      </c>
    </row>
    <row r="15" spans="1:13" ht="15.75">
      <c r="A15" s="39"/>
      <c r="B15" s="40" t="s">
        <v>18</v>
      </c>
      <c r="C15" s="41">
        <v>0</v>
      </c>
      <c r="D15" s="41">
        <v>0</v>
      </c>
      <c r="E15" s="42">
        <v>69.3</v>
      </c>
      <c r="F15" s="36">
        <v>0</v>
      </c>
      <c r="G15" s="36">
        <v>0</v>
      </c>
      <c r="H15" s="36">
        <v>0</v>
      </c>
      <c r="I15" s="31">
        <f t="shared" ref="I15:I20" si="2">F15+G15+H15</f>
        <v>0</v>
      </c>
      <c r="J15" s="31">
        <v>0</v>
      </c>
      <c r="K15" s="32">
        <f t="shared" si="1"/>
        <v>0</v>
      </c>
      <c r="L15" s="38">
        <v>0</v>
      </c>
      <c r="M15" s="36">
        <v>0</v>
      </c>
    </row>
    <row r="16" spans="1:13" ht="15.75">
      <c r="A16" s="39"/>
      <c r="B16" s="40" t="s">
        <v>19</v>
      </c>
      <c r="C16" s="41">
        <v>60</v>
      </c>
      <c r="D16" s="41">
        <v>0</v>
      </c>
      <c r="E16" s="42">
        <v>30.4</v>
      </c>
      <c r="F16" s="36">
        <v>0</v>
      </c>
      <c r="G16" s="36">
        <v>0</v>
      </c>
      <c r="H16" s="36">
        <v>0</v>
      </c>
      <c r="I16" s="31">
        <f t="shared" si="2"/>
        <v>0</v>
      </c>
      <c r="J16" s="31">
        <v>0</v>
      </c>
      <c r="K16" s="32">
        <f t="shared" si="1"/>
        <v>0</v>
      </c>
      <c r="L16" s="38">
        <v>0</v>
      </c>
      <c r="M16" s="36">
        <v>0</v>
      </c>
    </row>
    <row r="17" spans="1:13" ht="15.75">
      <c r="A17" s="39"/>
      <c r="B17" s="40" t="s">
        <v>20</v>
      </c>
      <c r="C17" s="41">
        <v>455.8</v>
      </c>
      <c r="D17" s="41">
        <v>556</v>
      </c>
      <c r="E17" s="42">
        <v>126.7</v>
      </c>
      <c r="F17" s="36">
        <v>0</v>
      </c>
      <c r="G17" s="36">
        <v>0</v>
      </c>
      <c r="H17" s="36">
        <v>0</v>
      </c>
      <c r="I17" s="31">
        <f t="shared" si="2"/>
        <v>0</v>
      </c>
      <c r="J17" s="31">
        <v>0</v>
      </c>
      <c r="K17" s="32">
        <f t="shared" si="1"/>
        <v>0</v>
      </c>
      <c r="L17" s="38">
        <v>0</v>
      </c>
      <c r="M17" s="36">
        <v>0</v>
      </c>
    </row>
    <row r="18" spans="1:13" ht="15.75">
      <c r="A18" s="39"/>
      <c r="B18" s="40" t="s">
        <v>21</v>
      </c>
      <c r="C18" s="41">
        <v>126.5</v>
      </c>
      <c r="D18" s="41">
        <v>224</v>
      </c>
      <c r="E18" s="42">
        <v>6.2</v>
      </c>
      <c r="F18" s="36">
        <v>0</v>
      </c>
      <c r="G18" s="36">
        <v>0</v>
      </c>
      <c r="H18" s="36">
        <v>0</v>
      </c>
      <c r="I18" s="31">
        <f t="shared" si="2"/>
        <v>0</v>
      </c>
      <c r="J18" s="31">
        <v>0</v>
      </c>
      <c r="K18" s="32">
        <f t="shared" si="1"/>
        <v>0</v>
      </c>
      <c r="L18" s="38">
        <v>0</v>
      </c>
      <c r="M18" s="36">
        <v>0</v>
      </c>
    </row>
    <row r="19" spans="1:13" ht="15.75">
      <c r="A19" s="39"/>
      <c r="B19" s="40" t="s">
        <v>22</v>
      </c>
      <c r="C19" s="41">
        <v>15.3</v>
      </c>
      <c r="D19" s="41">
        <v>0</v>
      </c>
      <c r="E19" s="42">
        <v>0</v>
      </c>
      <c r="F19" s="36">
        <v>0</v>
      </c>
      <c r="G19" s="36">
        <v>0</v>
      </c>
      <c r="H19" s="36">
        <v>0</v>
      </c>
      <c r="I19" s="31">
        <f t="shared" si="2"/>
        <v>0</v>
      </c>
      <c r="J19" s="31">
        <v>0</v>
      </c>
      <c r="K19" s="32">
        <f t="shared" si="1"/>
        <v>0</v>
      </c>
      <c r="L19" s="38">
        <v>0</v>
      </c>
      <c r="M19" s="36">
        <v>0</v>
      </c>
    </row>
    <row r="20" spans="1:13" ht="15.75">
      <c r="A20" s="39"/>
      <c r="B20" s="40" t="s">
        <v>23</v>
      </c>
      <c r="C20" s="41">
        <v>19.3</v>
      </c>
      <c r="D20" s="41">
        <v>0</v>
      </c>
      <c r="E20" s="42">
        <v>0</v>
      </c>
      <c r="F20" s="36">
        <v>0</v>
      </c>
      <c r="G20" s="36">
        <v>0</v>
      </c>
      <c r="H20" s="36">
        <v>0</v>
      </c>
      <c r="I20" s="31">
        <f t="shared" si="2"/>
        <v>0</v>
      </c>
      <c r="J20" s="31">
        <v>0</v>
      </c>
      <c r="K20" s="32">
        <f t="shared" si="1"/>
        <v>0</v>
      </c>
      <c r="L20" s="38">
        <v>0</v>
      </c>
      <c r="M20" s="36">
        <v>0</v>
      </c>
    </row>
    <row r="21" spans="1:13" ht="15.75">
      <c r="A21" s="39"/>
      <c r="B21" s="40" t="s">
        <v>24</v>
      </c>
      <c r="C21" s="41">
        <v>0</v>
      </c>
      <c r="D21" s="41">
        <v>0</v>
      </c>
      <c r="E21" s="42">
        <v>134</v>
      </c>
      <c r="F21" s="36">
        <v>84</v>
      </c>
      <c r="G21" s="36">
        <v>188</v>
      </c>
      <c r="H21" s="36">
        <v>188</v>
      </c>
      <c r="I21" s="31">
        <f>F21+G21+L21+M21</f>
        <v>660</v>
      </c>
      <c r="J21" s="31">
        <v>549.20000000000005</v>
      </c>
      <c r="K21" s="32">
        <f t="shared" si="1"/>
        <v>110.79999999999995</v>
      </c>
      <c r="L21" s="38">
        <v>188</v>
      </c>
      <c r="M21" s="36">
        <v>200</v>
      </c>
    </row>
    <row r="22" spans="1:13" ht="15.75">
      <c r="A22" s="39"/>
      <c r="B22" s="40" t="s">
        <v>25</v>
      </c>
      <c r="C22" s="41">
        <v>0</v>
      </c>
      <c r="D22" s="41">
        <v>0</v>
      </c>
      <c r="E22" s="42">
        <v>0</v>
      </c>
      <c r="F22" s="36">
        <v>0</v>
      </c>
      <c r="G22" s="36">
        <v>0</v>
      </c>
      <c r="H22" s="36">
        <v>0</v>
      </c>
      <c r="I22" s="31">
        <f>F22+G22+H22</f>
        <v>0</v>
      </c>
      <c r="J22" s="31">
        <v>0</v>
      </c>
      <c r="K22" s="32">
        <f t="shared" si="1"/>
        <v>0</v>
      </c>
      <c r="L22" s="38">
        <v>0</v>
      </c>
      <c r="M22" s="36">
        <v>0</v>
      </c>
    </row>
    <row r="23" spans="1:13" ht="15.75">
      <c r="A23" s="39"/>
      <c r="B23" s="40" t="s">
        <v>26</v>
      </c>
      <c r="C23" s="41">
        <v>163.1</v>
      </c>
      <c r="D23" s="41">
        <v>180</v>
      </c>
      <c r="E23" s="42">
        <v>167.4</v>
      </c>
      <c r="F23" s="36">
        <v>36</v>
      </c>
      <c r="G23" s="36">
        <v>60</v>
      </c>
      <c r="H23" s="36">
        <v>60</v>
      </c>
      <c r="I23" s="31">
        <f>F23+G23+L23+M23</f>
        <v>198</v>
      </c>
      <c r="J23" s="31">
        <v>108.6</v>
      </c>
      <c r="K23" s="32">
        <f t="shared" si="1"/>
        <v>89.4</v>
      </c>
      <c r="L23" s="38">
        <v>60</v>
      </c>
      <c r="M23" s="36">
        <v>42</v>
      </c>
    </row>
    <row r="24" spans="1:13" ht="15.75">
      <c r="A24" s="39"/>
      <c r="B24" s="40" t="s">
        <v>27</v>
      </c>
      <c r="C24" s="41">
        <v>0</v>
      </c>
      <c r="D24" s="41">
        <v>0</v>
      </c>
      <c r="E24" s="42">
        <v>81.900000000000006</v>
      </c>
      <c r="F24" s="36">
        <v>0</v>
      </c>
      <c r="G24" s="36">
        <v>0</v>
      </c>
      <c r="H24" s="36">
        <v>0</v>
      </c>
      <c r="I24" s="31">
        <f>F24+G24+H24</f>
        <v>0</v>
      </c>
      <c r="J24" s="31">
        <v>0</v>
      </c>
      <c r="K24" s="32">
        <f t="shared" si="1"/>
        <v>0</v>
      </c>
      <c r="L24" s="38">
        <v>0</v>
      </c>
      <c r="M24" s="36">
        <v>0</v>
      </c>
    </row>
    <row r="25" spans="1:13" ht="15.75">
      <c r="A25" s="39"/>
      <c r="B25" s="40" t="s">
        <v>28</v>
      </c>
      <c r="C25" s="41">
        <v>9.1</v>
      </c>
      <c r="D25" s="41">
        <v>0</v>
      </c>
      <c r="E25" s="42">
        <v>6.6</v>
      </c>
      <c r="F25" s="36">
        <v>0</v>
      </c>
      <c r="G25" s="36">
        <v>0</v>
      </c>
      <c r="H25" s="36">
        <v>0</v>
      </c>
      <c r="I25" s="31">
        <f>F25+G25+H25</f>
        <v>0</v>
      </c>
      <c r="J25" s="31">
        <v>217.3</v>
      </c>
      <c r="K25" s="32">
        <f t="shared" si="1"/>
        <v>-217.3</v>
      </c>
      <c r="L25" s="38">
        <v>0</v>
      </c>
      <c r="M25" s="36">
        <v>0</v>
      </c>
    </row>
    <row r="26" spans="1:13" ht="64.5">
      <c r="A26" s="22">
        <v>3</v>
      </c>
      <c r="B26" s="43" t="s">
        <v>29</v>
      </c>
      <c r="C26" s="30">
        <f>SUM(C27:C36)</f>
        <v>2408.4</v>
      </c>
      <c r="D26" s="30">
        <f>SUM(D27:D35)</f>
        <v>2883</v>
      </c>
      <c r="E26" s="30">
        <f t="shared" ref="E26:J26" si="3">SUM(E27:E36)</f>
        <v>2616.1</v>
      </c>
      <c r="F26" s="31">
        <f t="shared" si="3"/>
        <v>629.4</v>
      </c>
      <c r="G26" s="31">
        <f t="shared" si="3"/>
        <v>760.6</v>
      </c>
      <c r="H26" s="31">
        <f t="shared" si="3"/>
        <v>749.2</v>
      </c>
      <c r="I26" s="31">
        <f t="shared" si="3"/>
        <v>2898.9</v>
      </c>
      <c r="J26" s="31">
        <f t="shared" si="3"/>
        <v>3032</v>
      </c>
      <c r="K26" s="32">
        <f t="shared" si="1"/>
        <v>-133.09999999999991</v>
      </c>
      <c r="L26" s="33">
        <f>SUM(L27:L36)</f>
        <v>749.2</v>
      </c>
      <c r="M26" s="31">
        <f>SUM(M27:M36)</f>
        <v>759.7</v>
      </c>
    </row>
    <row r="27" spans="1:13" ht="15.75">
      <c r="A27" s="44"/>
      <c r="B27" s="35" t="s">
        <v>30</v>
      </c>
      <c r="C27" s="37">
        <v>1649.5</v>
      </c>
      <c r="D27" s="37">
        <v>1640.3</v>
      </c>
      <c r="E27" s="37">
        <v>1640.3</v>
      </c>
      <c r="F27" s="37">
        <v>356.2</v>
      </c>
      <c r="G27" s="37">
        <v>379.2</v>
      </c>
      <c r="H27" s="37">
        <v>363.1</v>
      </c>
      <c r="I27" s="31">
        <f>F27+G27+L27+M27</f>
        <v>1470.9</v>
      </c>
      <c r="J27" s="31">
        <v>1554.7</v>
      </c>
      <c r="K27" s="32">
        <f t="shared" si="1"/>
        <v>-83.799999999999955</v>
      </c>
      <c r="L27" s="45">
        <v>363.1</v>
      </c>
      <c r="M27" s="37">
        <v>372.4</v>
      </c>
    </row>
    <row r="28" spans="1:13" ht="15.75">
      <c r="A28" s="46"/>
      <c r="B28" s="40" t="s">
        <v>31</v>
      </c>
      <c r="C28" s="47">
        <v>0</v>
      </c>
      <c r="D28" s="47">
        <v>442.7</v>
      </c>
      <c r="E28" s="42">
        <v>442.4</v>
      </c>
      <c r="F28" s="37">
        <v>173.2</v>
      </c>
      <c r="G28" s="37">
        <v>174.8</v>
      </c>
      <c r="H28" s="37">
        <v>179.4</v>
      </c>
      <c r="I28" s="31">
        <f>F28+G28+L28+M28</f>
        <v>713</v>
      </c>
      <c r="J28" s="31">
        <v>711.7</v>
      </c>
      <c r="K28" s="32">
        <f t="shared" si="1"/>
        <v>1.2999999999999545</v>
      </c>
      <c r="L28" s="45">
        <v>179.4</v>
      </c>
      <c r="M28" s="37">
        <v>185.6</v>
      </c>
    </row>
    <row r="29" spans="1:13" ht="15.75">
      <c r="A29" s="46"/>
      <c r="B29" s="40" t="s">
        <v>18</v>
      </c>
      <c r="C29" s="47">
        <v>0</v>
      </c>
      <c r="D29" s="47">
        <v>0</v>
      </c>
      <c r="E29" s="42">
        <v>69.3</v>
      </c>
      <c r="F29" s="37">
        <v>0</v>
      </c>
      <c r="G29" s="37">
        <v>0</v>
      </c>
      <c r="H29" s="37">
        <v>0</v>
      </c>
      <c r="I29" s="31">
        <f>F29+G29+H29</f>
        <v>0</v>
      </c>
      <c r="J29" s="31">
        <v>0</v>
      </c>
      <c r="K29" s="32">
        <f t="shared" si="1"/>
        <v>0</v>
      </c>
      <c r="L29" s="45">
        <v>0</v>
      </c>
      <c r="M29" s="37">
        <v>0</v>
      </c>
    </row>
    <row r="30" spans="1:13" ht="15.75">
      <c r="A30" s="46"/>
      <c r="B30" s="40" t="s">
        <v>19</v>
      </c>
      <c r="C30" s="47">
        <v>0</v>
      </c>
      <c r="D30" s="47">
        <v>0</v>
      </c>
      <c r="E30" s="42">
        <v>28.4</v>
      </c>
      <c r="F30" s="37">
        <v>0</v>
      </c>
      <c r="G30" s="37">
        <v>0</v>
      </c>
      <c r="H30" s="37">
        <v>0</v>
      </c>
      <c r="I30" s="31">
        <f>F30+G30+H30</f>
        <v>0</v>
      </c>
      <c r="J30" s="31">
        <v>0</v>
      </c>
      <c r="K30" s="32">
        <f t="shared" si="1"/>
        <v>0</v>
      </c>
      <c r="L30" s="45">
        <v>0</v>
      </c>
      <c r="M30" s="37">
        <v>0</v>
      </c>
    </row>
    <row r="31" spans="1:13" ht="15.75">
      <c r="A31" s="46"/>
      <c r="B31" s="40" t="s">
        <v>32</v>
      </c>
      <c r="C31" s="41">
        <v>52.5</v>
      </c>
      <c r="D31" s="47">
        <v>150</v>
      </c>
      <c r="E31" s="42">
        <v>111.5</v>
      </c>
      <c r="F31" s="37">
        <v>30</v>
      </c>
      <c r="G31" s="37">
        <v>50</v>
      </c>
      <c r="H31" s="37">
        <v>50</v>
      </c>
      <c r="I31" s="31">
        <f>F31+G31+L31+M31</f>
        <v>165</v>
      </c>
      <c r="J31" s="31">
        <v>90.6</v>
      </c>
      <c r="K31" s="32">
        <f t="shared" si="1"/>
        <v>74.400000000000006</v>
      </c>
      <c r="L31" s="45">
        <v>50</v>
      </c>
      <c r="M31" s="37">
        <v>35</v>
      </c>
    </row>
    <row r="32" spans="1:13" ht="15.75">
      <c r="A32" s="46"/>
      <c r="B32" s="40" t="s">
        <v>33</v>
      </c>
      <c r="C32" s="41">
        <v>647.5</v>
      </c>
      <c r="D32" s="47">
        <v>650</v>
      </c>
      <c r="E32" s="42">
        <v>318.7</v>
      </c>
      <c r="F32" s="37">
        <v>70</v>
      </c>
      <c r="G32" s="37">
        <v>156.6</v>
      </c>
      <c r="H32" s="37">
        <v>156.69999999999999</v>
      </c>
      <c r="I32" s="31">
        <f>F32+G32+L32+M32</f>
        <v>550</v>
      </c>
      <c r="J32" s="31">
        <v>457.7</v>
      </c>
      <c r="K32" s="32">
        <f t="shared" si="1"/>
        <v>92.300000000000011</v>
      </c>
      <c r="L32" s="45">
        <v>156.69999999999999</v>
      </c>
      <c r="M32" s="37">
        <v>166.7</v>
      </c>
    </row>
    <row r="33" spans="1:13" ht="15.75">
      <c r="A33" s="46"/>
      <c r="B33" s="40" t="s">
        <v>34</v>
      </c>
      <c r="C33" s="41">
        <v>51.3</v>
      </c>
      <c r="D33" s="47">
        <v>0</v>
      </c>
      <c r="E33" s="42">
        <v>0</v>
      </c>
      <c r="F33" s="37">
        <v>0</v>
      </c>
      <c r="G33" s="37">
        <v>0</v>
      </c>
      <c r="H33" s="37">
        <v>0</v>
      </c>
      <c r="I33" s="31">
        <f>F33+G33+H33</f>
        <v>0</v>
      </c>
      <c r="J33" s="31">
        <v>0</v>
      </c>
      <c r="K33" s="32">
        <f t="shared" si="1"/>
        <v>0</v>
      </c>
      <c r="L33" s="45">
        <v>0</v>
      </c>
      <c r="M33" s="37">
        <v>0</v>
      </c>
    </row>
    <row r="34" spans="1:13" ht="15.75">
      <c r="A34" s="46"/>
      <c r="B34" s="40" t="s">
        <v>25</v>
      </c>
      <c r="C34" s="41">
        <v>0</v>
      </c>
      <c r="D34" s="47">
        <v>0</v>
      </c>
      <c r="E34" s="42">
        <v>0</v>
      </c>
      <c r="F34" s="37">
        <v>0</v>
      </c>
      <c r="G34" s="37">
        <v>0</v>
      </c>
      <c r="H34" s="37">
        <v>0</v>
      </c>
      <c r="I34" s="31">
        <f>F34+G34+H34</f>
        <v>0</v>
      </c>
      <c r="J34" s="31">
        <v>0</v>
      </c>
      <c r="K34" s="32">
        <f t="shared" si="1"/>
        <v>0</v>
      </c>
      <c r="L34" s="45">
        <v>0</v>
      </c>
      <c r="M34" s="37">
        <v>0</v>
      </c>
    </row>
    <row r="35" spans="1:13" ht="15.75">
      <c r="A35" s="46"/>
      <c r="B35" s="40" t="s">
        <v>35</v>
      </c>
      <c r="C35" s="41">
        <v>0</v>
      </c>
      <c r="D35" s="47">
        <v>0</v>
      </c>
      <c r="E35" s="42">
        <v>0</v>
      </c>
      <c r="F35" s="37">
        <v>0</v>
      </c>
      <c r="G35" s="37">
        <v>0</v>
      </c>
      <c r="H35" s="37">
        <v>0</v>
      </c>
      <c r="I35" s="31">
        <f>F35+G35+H35</f>
        <v>0</v>
      </c>
      <c r="J35" s="31">
        <v>0</v>
      </c>
      <c r="K35" s="32">
        <f t="shared" si="1"/>
        <v>0</v>
      </c>
      <c r="L35" s="45">
        <v>0</v>
      </c>
      <c r="M35" s="37">
        <v>0</v>
      </c>
    </row>
    <row r="36" spans="1:13" ht="15.75">
      <c r="A36" s="46"/>
      <c r="B36" s="40" t="s">
        <v>28</v>
      </c>
      <c r="C36" s="41">
        <v>7.6</v>
      </c>
      <c r="D36" s="47">
        <v>0</v>
      </c>
      <c r="E36" s="42">
        <v>5.5</v>
      </c>
      <c r="F36" s="37">
        <v>0</v>
      </c>
      <c r="G36" s="37">
        <v>0</v>
      </c>
      <c r="H36" s="37">
        <v>0</v>
      </c>
      <c r="I36" s="31">
        <f>F36+G36+H36</f>
        <v>0</v>
      </c>
      <c r="J36" s="31">
        <v>217.3</v>
      </c>
      <c r="K36" s="32">
        <f t="shared" si="1"/>
        <v>-217.3</v>
      </c>
      <c r="L36" s="45">
        <v>0</v>
      </c>
      <c r="M36" s="37">
        <v>0</v>
      </c>
    </row>
    <row r="37" spans="1:13" ht="26.25">
      <c r="A37" s="22">
        <v>4</v>
      </c>
      <c r="B37" s="43" t="s">
        <v>36</v>
      </c>
      <c r="C37" s="30">
        <f t="shared" ref="C37:J37" si="4">C38+C58+C62+C66+C67</f>
        <v>1888.5</v>
      </c>
      <c r="D37" s="30">
        <f t="shared" si="4"/>
        <v>2218.5000000000005</v>
      </c>
      <c r="E37" s="30">
        <f t="shared" si="4"/>
        <v>2123.7000000000003</v>
      </c>
      <c r="F37" s="31">
        <f t="shared" si="4"/>
        <v>522.08000000000004</v>
      </c>
      <c r="G37" s="31">
        <f t="shared" si="4"/>
        <v>602.9860000000001</v>
      </c>
      <c r="H37" s="31">
        <f t="shared" si="4"/>
        <v>604.82000000000005</v>
      </c>
      <c r="I37" s="31">
        <f t="shared" si="4"/>
        <v>2354.06</v>
      </c>
      <c r="J37" s="31">
        <f t="shared" si="4"/>
        <v>2444.9000000000005</v>
      </c>
      <c r="K37" s="32">
        <f t="shared" si="1"/>
        <v>-90.8400000000006</v>
      </c>
      <c r="L37" s="33">
        <f>L38+L58+L62+L66+L67</f>
        <v>604.81479999999999</v>
      </c>
      <c r="M37" s="31">
        <f>M38+M58+M62+M66+M67</f>
        <v>624.15479999999991</v>
      </c>
    </row>
    <row r="38" spans="1:13" ht="15.75">
      <c r="A38" s="48" t="s">
        <v>37</v>
      </c>
      <c r="B38" s="49" t="s">
        <v>38</v>
      </c>
      <c r="C38" s="30">
        <f t="shared" ref="C38:M38" si="5">SUM(C39:C52)</f>
        <v>442.4</v>
      </c>
      <c r="D38" s="30">
        <f t="shared" si="5"/>
        <v>602.9</v>
      </c>
      <c r="E38" s="30">
        <f t="shared" si="5"/>
        <v>454.29999999999995</v>
      </c>
      <c r="F38" s="31">
        <f t="shared" si="5"/>
        <v>106.80000000000001</v>
      </c>
      <c r="G38" s="31">
        <f t="shared" si="5"/>
        <v>130.9</v>
      </c>
      <c r="H38" s="31">
        <f t="shared" si="5"/>
        <v>125.68</v>
      </c>
      <c r="I38" s="31">
        <f>SUM(I39:I52)</f>
        <v>508.06</v>
      </c>
      <c r="J38" s="31">
        <f>SUM(J39:J52)</f>
        <v>408.4</v>
      </c>
      <c r="K38" s="32">
        <f t="shared" si="1"/>
        <v>99.660000000000025</v>
      </c>
      <c r="L38" s="33">
        <f t="shared" si="5"/>
        <v>125.68</v>
      </c>
      <c r="M38" s="31">
        <f t="shared" si="5"/>
        <v>144.67999999999998</v>
      </c>
    </row>
    <row r="39" spans="1:13" ht="15.75">
      <c r="A39" s="50"/>
      <c r="B39" s="40" t="s">
        <v>39</v>
      </c>
      <c r="C39" s="41">
        <v>4.4000000000000004</v>
      </c>
      <c r="D39" s="41">
        <v>145</v>
      </c>
      <c r="E39" s="42">
        <v>57</v>
      </c>
      <c r="F39" s="36">
        <v>0</v>
      </c>
      <c r="G39" s="36">
        <v>0</v>
      </c>
      <c r="H39" s="36">
        <v>0</v>
      </c>
      <c r="I39" s="31">
        <f t="shared" ref="I39:I51" si="6">F39+G39+L39+M39</f>
        <v>0</v>
      </c>
      <c r="J39" s="37">
        <v>37.200000000000003</v>
      </c>
      <c r="K39" s="32">
        <f t="shared" si="1"/>
        <v>-37.200000000000003</v>
      </c>
      <c r="L39" s="38">
        <v>0</v>
      </c>
      <c r="M39" s="36">
        <v>0</v>
      </c>
    </row>
    <row r="40" spans="1:13" ht="15.75">
      <c r="A40" s="50"/>
      <c r="B40" s="40" t="s">
        <v>40</v>
      </c>
      <c r="C40" s="41">
        <v>325.2</v>
      </c>
      <c r="D40" s="41">
        <v>193.6</v>
      </c>
      <c r="E40" s="42">
        <v>164.4</v>
      </c>
      <c r="F40" s="36">
        <f>F32*0.4</f>
        <v>28</v>
      </c>
      <c r="G40" s="36">
        <v>62.6</v>
      </c>
      <c r="H40" s="36">
        <f>H32*0.4</f>
        <v>62.68</v>
      </c>
      <c r="I40" s="31">
        <f t="shared" si="6"/>
        <v>219.95999999999998</v>
      </c>
      <c r="J40" s="37">
        <v>123.4</v>
      </c>
      <c r="K40" s="32">
        <f t="shared" si="1"/>
        <v>96.559999999999974</v>
      </c>
      <c r="L40" s="38">
        <f>L32*0.4</f>
        <v>62.68</v>
      </c>
      <c r="M40" s="36">
        <f>M32*0.4</f>
        <v>66.679999999999993</v>
      </c>
    </row>
    <row r="41" spans="1:13" ht="15.75">
      <c r="A41" s="50"/>
      <c r="B41" s="40" t="s">
        <v>41</v>
      </c>
      <c r="C41" s="41">
        <v>14.1</v>
      </c>
      <c r="D41" s="41">
        <v>29.7</v>
      </c>
      <c r="E41" s="42">
        <v>21.8</v>
      </c>
      <c r="F41" s="36">
        <v>12.8</v>
      </c>
      <c r="G41" s="36">
        <v>2.1</v>
      </c>
      <c r="H41" s="36">
        <v>0</v>
      </c>
      <c r="I41" s="31">
        <f t="shared" si="6"/>
        <v>25.5</v>
      </c>
      <c r="J41" s="37">
        <v>23.6</v>
      </c>
      <c r="K41" s="32">
        <f t="shared" si="1"/>
        <v>1.8999999999999986</v>
      </c>
      <c r="L41" s="38">
        <v>0</v>
      </c>
      <c r="M41" s="36">
        <v>10.6</v>
      </c>
    </row>
    <row r="42" spans="1:13" ht="15.75">
      <c r="A42" s="50"/>
      <c r="B42" s="40" t="s">
        <v>42</v>
      </c>
      <c r="C42" s="41">
        <v>0</v>
      </c>
      <c r="D42" s="41">
        <v>0</v>
      </c>
      <c r="E42" s="42">
        <v>0</v>
      </c>
      <c r="F42" s="36">
        <v>3.5</v>
      </c>
      <c r="G42" s="36">
        <v>0.6</v>
      </c>
      <c r="H42" s="36">
        <v>0</v>
      </c>
      <c r="I42" s="31">
        <f t="shared" si="6"/>
        <v>7.1999999999999993</v>
      </c>
      <c r="J42" s="37">
        <v>0</v>
      </c>
      <c r="K42" s="32">
        <f t="shared" si="1"/>
        <v>7.1999999999999993</v>
      </c>
      <c r="L42" s="38">
        <v>0</v>
      </c>
      <c r="M42" s="36">
        <v>3.1</v>
      </c>
    </row>
    <row r="43" spans="1:13" ht="15.75">
      <c r="A43" s="50"/>
      <c r="B43" s="40" t="s">
        <v>43</v>
      </c>
      <c r="C43" s="41">
        <v>0</v>
      </c>
      <c r="D43" s="41">
        <v>17</v>
      </c>
      <c r="E43" s="42">
        <v>11.2</v>
      </c>
      <c r="F43" s="36">
        <v>9</v>
      </c>
      <c r="G43" s="36">
        <v>1.5</v>
      </c>
      <c r="H43" s="36">
        <v>0</v>
      </c>
      <c r="I43" s="31">
        <f t="shared" si="6"/>
        <v>18</v>
      </c>
      <c r="J43" s="37">
        <v>21.6</v>
      </c>
      <c r="K43" s="32">
        <f t="shared" si="1"/>
        <v>-3.6000000000000014</v>
      </c>
      <c r="L43" s="38">
        <v>0</v>
      </c>
      <c r="M43" s="36">
        <v>7.5</v>
      </c>
    </row>
    <row r="44" spans="1:13" ht="15.75">
      <c r="A44" s="50"/>
      <c r="B44" s="40" t="s">
        <v>44</v>
      </c>
      <c r="C44" s="41">
        <v>83.8</v>
      </c>
      <c r="D44" s="41">
        <v>96.8</v>
      </c>
      <c r="E44" s="42">
        <v>104.3</v>
      </c>
      <c r="F44" s="36">
        <v>29.1</v>
      </c>
      <c r="G44" s="36">
        <v>29.2</v>
      </c>
      <c r="H44" s="36">
        <v>29.1</v>
      </c>
      <c r="I44" s="31">
        <f t="shared" si="6"/>
        <v>116.5</v>
      </c>
      <c r="J44" s="37">
        <v>97.2</v>
      </c>
      <c r="K44" s="32">
        <f t="shared" si="1"/>
        <v>19.299999999999997</v>
      </c>
      <c r="L44" s="38">
        <v>29.1</v>
      </c>
      <c r="M44" s="36">
        <v>29.1</v>
      </c>
    </row>
    <row r="45" spans="1:13" ht="15.75">
      <c r="A45" s="50"/>
      <c r="B45" s="40" t="s">
        <v>45</v>
      </c>
      <c r="C45" s="41">
        <v>0</v>
      </c>
      <c r="D45" s="41">
        <v>82</v>
      </c>
      <c r="E45" s="42">
        <v>66.099999999999994</v>
      </c>
      <c r="F45" s="36">
        <f>F31*0.4</f>
        <v>12</v>
      </c>
      <c r="G45" s="36">
        <v>20</v>
      </c>
      <c r="H45" s="36">
        <f>H31*0.4</f>
        <v>20</v>
      </c>
      <c r="I45" s="31">
        <f t="shared" si="6"/>
        <v>66</v>
      </c>
      <c r="J45" s="37">
        <v>46.2</v>
      </c>
      <c r="K45" s="32">
        <f t="shared" si="1"/>
        <v>19.799999999999997</v>
      </c>
      <c r="L45" s="38">
        <f>L31*0.4</f>
        <v>20</v>
      </c>
      <c r="M45" s="36">
        <f>M31*0.4</f>
        <v>14</v>
      </c>
    </row>
    <row r="46" spans="1:13" ht="15.75">
      <c r="A46" s="50"/>
      <c r="B46" s="40" t="s">
        <v>46</v>
      </c>
      <c r="C46" s="41">
        <v>1.1000000000000001</v>
      </c>
      <c r="D46" s="41">
        <v>1.3</v>
      </c>
      <c r="E46" s="42">
        <v>2</v>
      </c>
      <c r="F46" s="36">
        <v>0.6</v>
      </c>
      <c r="G46" s="36">
        <v>0.5</v>
      </c>
      <c r="H46" s="36">
        <v>0.6</v>
      </c>
      <c r="I46" s="31">
        <f t="shared" si="6"/>
        <v>2.3000000000000003</v>
      </c>
      <c r="J46" s="37">
        <v>2.2999999999999998</v>
      </c>
      <c r="K46" s="32">
        <f t="shared" si="1"/>
        <v>0</v>
      </c>
      <c r="L46" s="38">
        <v>0.6</v>
      </c>
      <c r="M46" s="36">
        <v>0.6</v>
      </c>
    </row>
    <row r="47" spans="1:13" ht="15.75">
      <c r="A47" s="50"/>
      <c r="B47" s="40" t="s">
        <v>47</v>
      </c>
      <c r="C47" s="41">
        <v>0</v>
      </c>
      <c r="D47" s="41">
        <v>0</v>
      </c>
      <c r="E47" s="42">
        <v>0</v>
      </c>
      <c r="F47" s="36">
        <v>0.2</v>
      </c>
      <c r="G47" s="36">
        <v>0.1</v>
      </c>
      <c r="H47" s="36">
        <v>0.2</v>
      </c>
      <c r="I47" s="31">
        <f t="shared" si="6"/>
        <v>0.7</v>
      </c>
      <c r="J47" s="37">
        <v>0.6</v>
      </c>
      <c r="K47" s="32">
        <f t="shared" si="1"/>
        <v>9.9999999999999978E-2</v>
      </c>
      <c r="L47" s="38">
        <v>0.2</v>
      </c>
      <c r="M47" s="36">
        <v>0.2</v>
      </c>
    </row>
    <row r="48" spans="1:13" ht="15.75">
      <c r="A48" s="50"/>
      <c r="B48" s="40" t="s">
        <v>48</v>
      </c>
      <c r="C48" s="41">
        <v>0</v>
      </c>
      <c r="D48" s="41">
        <v>0.4</v>
      </c>
      <c r="E48" s="42">
        <v>0.1</v>
      </c>
      <c r="F48" s="36">
        <v>0.1</v>
      </c>
      <c r="G48" s="36">
        <v>0.2</v>
      </c>
      <c r="H48" s="36">
        <v>0.2</v>
      </c>
      <c r="I48" s="31">
        <f t="shared" si="6"/>
        <v>0.6</v>
      </c>
      <c r="J48" s="37">
        <v>0.4</v>
      </c>
      <c r="K48" s="32">
        <f t="shared" si="1"/>
        <v>0.19999999999999996</v>
      </c>
      <c r="L48" s="38">
        <v>0.2</v>
      </c>
      <c r="M48" s="36">
        <v>0.1</v>
      </c>
    </row>
    <row r="49" spans="1:13" ht="15.75">
      <c r="A49" s="50"/>
      <c r="B49" s="40" t="s">
        <v>49</v>
      </c>
      <c r="C49" s="41">
        <v>9.9</v>
      </c>
      <c r="D49" s="41">
        <v>13.3</v>
      </c>
      <c r="E49" s="42">
        <v>13</v>
      </c>
      <c r="F49" s="36">
        <v>2.4</v>
      </c>
      <c r="G49" s="36">
        <v>2.4</v>
      </c>
      <c r="H49" s="36">
        <v>2.4</v>
      </c>
      <c r="I49" s="31">
        <f t="shared" si="6"/>
        <v>9.6999999999999993</v>
      </c>
      <c r="J49" s="37">
        <v>9.6999999999999993</v>
      </c>
      <c r="K49" s="32">
        <f t="shared" si="1"/>
        <v>0</v>
      </c>
      <c r="L49" s="38">
        <v>2.4</v>
      </c>
      <c r="M49" s="36">
        <v>2.5</v>
      </c>
    </row>
    <row r="50" spans="1:13" ht="15.75">
      <c r="A50" s="50"/>
      <c r="B50" s="40" t="s">
        <v>50</v>
      </c>
      <c r="C50" s="41">
        <v>0</v>
      </c>
      <c r="D50" s="41">
        <v>0</v>
      </c>
      <c r="E50" s="42">
        <v>0</v>
      </c>
      <c r="F50" s="36">
        <v>0.7</v>
      </c>
      <c r="G50" s="36">
        <v>0.7</v>
      </c>
      <c r="H50" s="36">
        <v>0.7</v>
      </c>
      <c r="I50" s="31">
        <f t="shared" si="6"/>
        <v>2.6999999999999997</v>
      </c>
      <c r="J50" s="37">
        <v>4</v>
      </c>
      <c r="K50" s="32">
        <f t="shared" si="1"/>
        <v>-1.3000000000000003</v>
      </c>
      <c r="L50" s="38">
        <v>0.7</v>
      </c>
      <c r="M50" s="36">
        <v>0.6</v>
      </c>
    </row>
    <row r="51" spans="1:13" ht="15.75">
      <c r="A51" s="50"/>
      <c r="B51" s="40" t="s">
        <v>51</v>
      </c>
      <c r="C51" s="41">
        <v>0</v>
      </c>
      <c r="D51" s="41">
        <v>5.7</v>
      </c>
      <c r="E51" s="42">
        <v>0</v>
      </c>
      <c r="F51" s="36">
        <v>0.4</v>
      </c>
      <c r="G51" s="36">
        <v>0.4</v>
      </c>
      <c r="H51" s="36">
        <v>0.4</v>
      </c>
      <c r="I51" s="31">
        <f t="shared" si="6"/>
        <v>1.6</v>
      </c>
      <c r="J51" s="37">
        <v>7.3</v>
      </c>
      <c r="K51" s="32">
        <f t="shared" si="1"/>
        <v>-5.6999999999999993</v>
      </c>
      <c r="L51" s="38">
        <v>0.4</v>
      </c>
      <c r="M51" s="36">
        <v>0.4</v>
      </c>
    </row>
    <row r="52" spans="1:13" ht="16.5">
      <c r="A52" s="50"/>
      <c r="B52" s="40" t="s">
        <v>52</v>
      </c>
      <c r="C52" s="41">
        <f t="shared" ref="C52:M52" si="7">SUM(C53:C57)</f>
        <v>3.9</v>
      </c>
      <c r="D52" s="41">
        <f t="shared" si="7"/>
        <v>18.100000000000001</v>
      </c>
      <c r="E52" s="41">
        <f t="shared" si="7"/>
        <v>14.399999999999999</v>
      </c>
      <c r="F52" s="51">
        <f t="shared" si="7"/>
        <v>8</v>
      </c>
      <c r="G52" s="51">
        <f t="shared" si="7"/>
        <v>10.6</v>
      </c>
      <c r="H52" s="36">
        <f t="shared" si="7"/>
        <v>9.3999999999999986</v>
      </c>
      <c r="I52" s="51">
        <f>SUM(I53:I57)</f>
        <v>37.299999999999997</v>
      </c>
      <c r="J52" s="51">
        <f>SUM(J53:J57)</f>
        <v>34.9</v>
      </c>
      <c r="K52" s="52">
        <f t="shared" si="1"/>
        <v>2.3999999999999986</v>
      </c>
      <c r="L52" s="53">
        <f t="shared" si="7"/>
        <v>9.3999999999999986</v>
      </c>
      <c r="M52" s="51">
        <f t="shared" si="7"/>
        <v>9.3000000000000007</v>
      </c>
    </row>
    <row r="53" spans="1:13" ht="15.75">
      <c r="A53" s="54"/>
      <c r="B53" s="35" t="s">
        <v>53</v>
      </c>
      <c r="C53" s="36">
        <v>0</v>
      </c>
      <c r="D53" s="36">
        <v>13.5</v>
      </c>
      <c r="E53" s="37">
        <v>7.1</v>
      </c>
      <c r="F53" s="36">
        <v>4.5</v>
      </c>
      <c r="G53" s="36">
        <v>4.5</v>
      </c>
      <c r="H53" s="36">
        <v>4.5</v>
      </c>
      <c r="I53" s="31">
        <f>F53+G53+L53+M53</f>
        <v>18</v>
      </c>
      <c r="J53" s="37">
        <v>15</v>
      </c>
      <c r="K53" s="32">
        <f t="shared" si="1"/>
        <v>3</v>
      </c>
      <c r="L53" s="38">
        <v>4.5</v>
      </c>
      <c r="M53" s="36">
        <v>4.5</v>
      </c>
    </row>
    <row r="54" spans="1:13" ht="15.75">
      <c r="A54" s="50"/>
      <c r="B54" s="40" t="s">
        <v>54</v>
      </c>
      <c r="C54" s="41">
        <v>0</v>
      </c>
      <c r="D54" s="41">
        <v>0</v>
      </c>
      <c r="E54" s="42">
        <v>0</v>
      </c>
      <c r="F54" s="36">
        <v>0</v>
      </c>
      <c r="G54" s="36">
        <v>2.5</v>
      </c>
      <c r="H54" s="36">
        <v>1.3</v>
      </c>
      <c r="I54" s="31">
        <f>F54+G54+L54+M54</f>
        <v>5</v>
      </c>
      <c r="J54" s="37">
        <v>4.2</v>
      </c>
      <c r="K54" s="32">
        <f t="shared" si="1"/>
        <v>0.79999999999999982</v>
      </c>
      <c r="L54" s="38">
        <v>1.3</v>
      </c>
      <c r="M54" s="36">
        <v>1.2</v>
      </c>
    </row>
    <row r="55" spans="1:13" ht="15.75">
      <c r="A55" s="50"/>
      <c r="B55" s="40" t="s">
        <v>55</v>
      </c>
      <c r="C55" s="41">
        <v>3.9</v>
      </c>
      <c r="D55" s="41">
        <v>3.8</v>
      </c>
      <c r="E55" s="42">
        <v>4</v>
      </c>
      <c r="F55" s="36">
        <v>0.5</v>
      </c>
      <c r="G55" s="36">
        <v>0.5</v>
      </c>
      <c r="H55" s="36">
        <v>0.5</v>
      </c>
      <c r="I55" s="31">
        <f>F55+G55+L55+M55</f>
        <v>1.9</v>
      </c>
      <c r="J55" s="37">
        <v>1.9</v>
      </c>
      <c r="K55" s="32">
        <f t="shared" si="1"/>
        <v>0</v>
      </c>
      <c r="L55" s="38">
        <v>0.5</v>
      </c>
      <c r="M55" s="36">
        <v>0.4</v>
      </c>
    </row>
    <row r="56" spans="1:13" ht="15.75">
      <c r="A56" s="50"/>
      <c r="B56" s="40" t="s">
        <v>56</v>
      </c>
      <c r="C56" s="41">
        <v>0</v>
      </c>
      <c r="D56" s="41">
        <v>0</v>
      </c>
      <c r="E56" s="42">
        <v>0</v>
      </c>
      <c r="F56" s="36">
        <v>0.1</v>
      </c>
      <c r="G56" s="36">
        <v>0.1</v>
      </c>
      <c r="H56" s="36">
        <v>0.1</v>
      </c>
      <c r="I56" s="31">
        <f>F56+G56+L56+M56</f>
        <v>0.5</v>
      </c>
      <c r="J56" s="37">
        <v>1.9</v>
      </c>
      <c r="K56" s="32">
        <f t="shared" si="1"/>
        <v>-1.4</v>
      </c>
      <c r="L56" s="38">
        <v>0.1</v>
      </c>
      <c r="M56" s="36">
        <v>0.2</v>
      </c>
    </row>
    <row r="57" spans="1:13" ht="15.75">
      <c r="A57" s="50"/>
      <c r="B57" s="40" t="s">
        <v>57</v>
      </c>
      <c r="C57" s="41">
        <v>0</v>
      </c>
      <c r="D57" s="41">
        <v>0.8</v>
      </c>
      <c r="E57" s="42">
        <v>3.3</v>
      </c>
      <c r="F57" s="36">
        <v>2.9</v>
      </c>
      <c r="G57" s="36">
        <v>3</v>
      </c>
      <c r="H57" s="36">
        <v>3</v>
      </c>
      <c r="I57" s="31">
        <f>F57+G57+L57+M57</f>
        <v>11.9</v>
      </c>
      <c r="J57" s="37">
        <v>11.9</v>
      </c>
      <c r="K57" s="32">
        <f t="shared" si="1"/>
        <v>0</v>
      </c>
      <c r="L57" s="38">
        <v>3</v>
      </c>
      <c r="M57" s="36">
        <v>3</v>
      </c>
    </row>
    <row r="58" spans="1:13" ht="15.75">
      <c r="A58" s="55" t="s">
        <v>58</v>
      </c>
      <c r="B58" s="49" t="s">
        <v>59</v>
      </c>
      <c r="C58" s="30">
        <f>C59+C60+C61</f>
        <v>944.5</v>
      </c>
      <c r="D58" s="30">
        <f>D59+D60+D61</f>
        <v>1067</v>
      </c>
      <c r="E58" s="30">
        <f>E59+E60+E61</f>
        <v>1060.5</v>
      </c>
      <c r="F58" s="31">
        <f>SUM(F59:F61)</f>
        <v>323</v>
      </c>
      <c r="G58" s="31">
        <f>SUM(G59:G61)</f>
        <v>359.90000000000003</v>
      </c>
      <c r="H58" s="31">
        <f>SUM(H59:H61)</f>
        <v>369.94</v>
      </c>
      <c r="I58" s="31">
        <f>SUM(I59:I61)</f>
        <v>1423</v>
      </c>
      <c r="J58" s="31">
        <f>SUM(J59:J61)</f>
        <v>1490.4</v>
      </c>
      <c r="K58" s="32">
        <f t="shared" si="1"/>
        <v>-67.400000000000091</v>
      </c>
      <c r="L58" s="33">
        <f>SUM(L59:L61)</f>
        <v>369.94</v>
      </c>
      <c r="M58" s="31">
        <f>SUM(M59:M61)</f>
        <v>370.14</v>
      </c>
    </row>
    <row r="59" spans="1:13" ht="15.75">
      <c r="A59" s="56"/>
      <c r="B59" s="40" t="s">
        <v>60</v>
      </c>
      <c r="C59" s="47">
        <v>813.4</v>
      </c>
      <c r="D59" s="47">
        <v>688.6</v>
      </c>
      <c r="E59" s="42">
        <v>731.8</v>
      </c>
      <c r="F59" s="37">
        <v>207.5</v>
      </c>
      <c r="G59" s="37">
        <v>218.2</v>
      </c>
      <c r="H59" s="37">
        <v>223.7</v>
      </c>
      <c r="I59" s="37">
        <v>872.2</v>
      </c>
      <c r="J59" s="37">
        <v>893.6</v>
      </c>
      <c r="K59" s="32">
        <f t="shared" si="1"/>
        <v>-21.399999999999977</v>
      </c>
      <c r="L59" s="45">
        <v>223.7</v>
      </c>
      <c r="M59" s="37">
        <v>222.8</v>
      </c>
    </row>
    <row r="60" spans="1:13" ht="15.75">
      <c r="A60" s="56"/>
      <c r="B60" s="40" t="s">
        <v>61</v>
      </c>
      <c r="C60" s="47">
        <v>0</v>
      </c>
      <c r="D60" s="47">
        <v>257</v>
      </c>
      <c r="E60" s="42">
        <v>255.3</v>
      </c>
      <c r="F60" s="37">
        <v>101.5</v>
      </c>
      <c r="G60" s="37">
        <v>110.4</v>
      </c>
      <c r="H60" s="37">
        <v>114.9</v>
      </c>
      <c r="I60" s="37">
        <v>440.8</v>
      </c>
      <c r="J60" s="37">
        <v>440.8</v>
      </c>
      <c r="K60" s="32">
        <f t="shared" si="1"/>
        <v>0</v>
      </c>
      <c r="L60" s="45">
        <v>114.9</v>
      </c>
      <c r="M60" s="37">
        <v>114</v>
      </c>
    </row>
    <row r="61" spans="1:13" ht="15.75">
      <c r="A61" s="56"/>
      <c r="B61" s="40" t="s">
        <v>62</v>
      </c>
      <c r="C61" s="47">
        <v>131.1</v>
      </c>
      <c r="D61" s="47">
        <v>121.4</v>
      </c>
      <c r="E61" s="42">
        <v>73.400000000000006</v>
      </c>
      <c r="F61" s="37">
        <v>14</v>
      </c>
      <c r="G61" s="37">
        <v>31.3</v>
      </c>
      <c r="H61" s="37">
        <f>H32*0.2</f>
        <v>31.34</v>
      </c>
      <c r="I61" s="37">
        <v>110</v>
      </c>
      <c r="J61" s="37">
        <v>156</v>
      </c>
      <c r="K61" s="32">
        <f t="shared" si="1"/>
        <v>-46</v>
      </c>
      <c r="L61" s="45">
        <f>L32*0.2</f>
        <v>31.34</v>
      </c>
      <c r="M61" s="37">
        <f>M32*0.2</f>
        <v>33.339999999999996</v>
      </c>
    </row>
    <row r="62" spans="1:13" ht="15.75">
      <c r="A62" s="55" t="s">
        <v>63</v>
      </c>
      <c r="B62" s="49" t="s">
        <v>64</v>
      </c>
      <c r="C62" s="30">
        <f>C63+C64+C65</f>
        <v>347.5</v>
      </c>
      <c r="D62" s="30">
        <f>D63+D64+D65</f>
        <v>400.00000000000006</v>
      </c>
      <c r="E62" s="30">
        <f>E63+E64+E65</f>
        <v>396.90000000000003</v>
      </c>
      <c r="F62" s="31">
        <f>SUM(F63:F65)</f>
        <v>71.08</v>
      </c>
      <c r="G62" s="31">
        <f>SUM(G63:G65)</f>
        <v>79.185999999999993</v>
      </c>
      <c r="H62" s="31">
        <f>SUM(H63:H65)</f>
        <v>81.300000000000011</v>
      </c>
      <c r="I62" s="31">
        <f>SUM(I63:I65)</f>
        <v>313.09999999999997</v>
      </c>
      <c r="J62" s="31">
        <f>SUM(J63:J65)</f>
        <v>319.39999999999998</v>
      </c>
      <c r="K62" s="32">
        <f t="shared" si="1"/>
        <v>-6.3000000000000114</v>
      </c>
      <c r="L62" s="33">
        <f>SUM(L63:L65)</f>
        <v>81.294800000000009</v>
      </c>
      <c r="M62" s="31">
        <f>SUM(M63:M65)</f>
        <v>81.534800000000004</v>
      </c>
    </row>
    <row r="63" spans="1:13" ht="15.75">
      <c r="A63" s="56"/>
      <c r="B63" s="40" t="s">
        <v>65</v>
      </c>
      <c r="C63" s="47">
        <v>321.3</v>
      </c>
      <c r="D63" s="47">
        <v>254.3</v>
      </c>
      <c r="E63" s="42">
        <v>270.3</v>
      </c>
      <c r="F63" s="37">
        <v>45.7</v>
      </c>
      <c r="G63" s="37">
        <v>48</v>
      </c>
      <c r="H63" s="37">
        <v>49.1</v>
      </c>
      <c r="I63" s="37">
        <v>191.9</v>
      </c>
      <c r="J63" s="37">
        <v>188.2</v>
      </c>
      <c r="K63" s="32">
        <f t="shared" si="1"/>
        <v>3.7000000000000171</v>
      </c>
      <c r="L63" s="45">
        <v>49.1</v>
      </c>
      <c r="M63" s="37">
        <v>49.1</v>
      </c>
    </row>
    <row r="64" spans="1:13" ht="15.75">
      <c r="A64" s="56"/>
      <c r="B64" s="40" t="s">
        <v>66</v>
      </c>
      <c r="C64" s="47">
        <v>0</v>
      </c>
      <c r="D64" s="47">
        <v>98.9</v>
      </c>
      <c r="E64" s="42">
        <v>99</v>
      </c>
      <c r="F64" s="37">
        <v>22.3</v>
      </c>
      <c r="G64" s="37">
        <v>24.3</v>
      </c>
      <c r="H64" s="37">
        <v>25.3</v>
      </c>
      <c r="I64" s="37">
        <v>97</v>
      </c>
      <c r="J64" s="37">
        <v>97</v>
      </c>
      <c r="K64" s="32">
        <f t="shared" si="1"/>
        <v>0</v>
      </c>
      <c r="L64" s="45">
        <v>25.3</v>
      </c>
      <c r="M64" s="37">
        <v>25.1</v>
      </c>
    </row>
    <row r="65" spans="1:13" ht="15.75">
      <c r="A65" s="56"/>
      <c r="B65" s="40" t="s">
        <v>67</v>
      </c>
      <c r="C65" s="47">
        <v>26.2</v>
      </c>
      <c r="D65" s="47">
        <v>46.8</v>
      </c>
      <c r="E65" s="42">
        <v>27.6</v>
      </c>
      <c r="F65" s="37">
        <f>F61*0.22</f>
        <v>3.08</v>
      </c>
      <c r="G65" s="37">
        <f>G61*0.22</f>
        <v>6.8860000000000001</v>
      </c>
      <c r="H65" s="37">
        <v>6.9</v>
      </c>
      <c r="I65" s="37">
        <v>24.2</v>
      </c>
      <c r="J65" s="37">
        <v>34.200000000000003</v>
      </c>
      <c r="K65" s="32">
        <f t="shared" si="1"/>
        <v>-10.000000000000004</v>
      </c>
      <c r="L65" s="45">
        <f>L61*0.22</f>
        <v>6.8948</v>
      </c>
      <c r="M65" s="37">
        <f>M61*0.22</f>
        <v>7.3347999999999995</v>
      </c>
    </row>
    <row r="66" spans="1:13" ht="15.75">
      <c r="A66" s="55" t="s">
        <v>68</v>
      </c>
      <c r="B66" s="49" t="s">
        <v>69</v>
      </c>
      <c r="C66" s="30">
        <v>33.6</v>
      </c>
      <c r="D66" s="30">
        <v>30.8</v>
      </c>
      <c r="E66" s="57">
        <v>47.7</v>
      </c>
      <c r="F66" s="31">
        <v>7</v>
      </c>
      <c r="G66" s="31">
        <v>7</v>
      </c>
      <c r="H66" s="31">
        <v>7</v>
      </c>
      <c r="I66" s="31">
        <v>28</v>
      </c>
      <c r="J66" s="31">
        <v>41.3</v>
      </c>
      <c r="K66" s="32">
        <f t="shared" si="1"/>
        <v>-13.299999999999997</v>
      </c>
      <c r="L66" s="33">
        <v>7</v>
      </c>
      <c r="M66" s="31">
        <v>7</v>
      </c>
    </row>
    <row r="67" spans="1:13" ht="15.75">
      <c r="A67" s="55" t="s">
        <v>70</v>
      </c>
      <c r="B67" s="49" t="s">
        <v>71</v>
      </c>
      <c r="C67" s="30">
        <f t="shared" ref="C67:H67" si="8">SUM(C68:C77)</f>
        <v>120.5</v>
      </c>
      <c r="D67" s="30">
        <f t="shared" si="8"/>
        <v>117.8</v>
      </c>
      <c r="E67" s="30">
        <f t="shared" si="8"/>
        <v>164.3</v>
      </c>
      <c r="F67" s="31">
        <f t="shared" si="8"/>
        <v>14.2</v>
      </c>
      <c r="G67" s="31">
        <f t="shared" si="8"/>
        <v>26</v>
      </c>
      <c r="H67" s="31">
        <f t="shared" si="8"/>
        <v>20.9</v>
      </c>
      <c r="I67" s="31">
        <f>SUM(I68:I77)</f>
        <v>81.899999999999991</v>
      </c>
      <c r="J67" s="31">
        <f>SUM(J68:J77)</f>
        <v>185.39999999999998</v>
      </c>
      <c r="K67" s="32">
        <f t="shared" si="1"/>
        <v>-103.49999999999999</v>
      </c>
      <c r="L67" s="33">
        <f>SUM(L68:L77)</f>
        <v>20.9</v>
      </c>
      <c r="M67" s="31">
        <f>SUM(M68:M77)</f>
        <v>20.8</v>
      </c>
    </row>
    <row r="68" spans="1:13" ht="15.75">
      <c r="A68" s="50"/>
      <c r="B68" s="40" t="s">
        <v>72</v>
      </c>
      <c r="C68" s="41">
        <v>23.4</v>
      </c>
      <c r="D68" s="41">
        <v>22.1</v>
      </c>
      <c r="E68" s="42">
        <v>8.5</v>
      </c>
      <c r="F68" s="36">
        <v>6.2</v>
      </c>
      <c r="G68" s="36">
        <v>6.3</v>
      </c>
      <c r="H68" s="36">
        <v>6.3</v>
      </c>
      <c r="I68" s="31">
        <v>25</v>
      </c>
      <c r="J68" s="37">
        <v>26.6</v>
      </c>
      <c r="K68" s="32">
        <f t="shared" si="1"/>
        <v>-1.6000000000000014</v>
      </c>
      <c r="L68" s="38">
        <v>6.3</v>
      </c>
      <c r="M68" s="36">
        <v>6.2</v>
      </c>
    </row>
    <row r="69" spans="1:13" ht="15.75">
      <c r="A69" s="50"/>
      <c r="B69" s="40" t="s">
        <v>73</v>
      </c>
      <c r="C69" s="41">
        <v>0</v>
      </c>
      <c r="D69" s="41">
        <v>20</v>
      </c>
      <c r="E69" s="42">
        <v>24.7</v>
      </c>
      <c r="F69" s="36">
        <v>0</v>
      </c>
      <c r="G69" s="36">
        <v>5.6</v>
      </c>
      <c r="H69" s="36">
        <v>5.6</v>
      </c>
      <c r="I69" s="31">
        <v>16.8</v>
      </c>
      <c r="J69" s="37">
        <v>47.3</v>
      </c>
      <c r="K69" s="32">
        <f t="shared" si="1"/>
        <v>-30.499999999999996</v>
      </c>
      <c r="L69" s="38">
        <v>5.6</v>
      </c>
      <c r="M69" s="36">
        <v>5.6</v>
      </c>
    </row>
    <row r="70" spans="1:13" ht="15.75">
      <c r="A70" s="50"/>
      <c r="B70" s="40" t="s">
        <v>74</v>
      </c>
      <c r="C70" s="41">
        <v>1.7</v>
      </c>
      <c r="D70" s="41">
        <v>2.2999999999999998</v>
      </c>
      <c r="E70" s="42">
        <v>4.0999999999999996</v>
      </c>
      <c r="F70" s="36">
        <v>1</v>
      </c>
      <c r="G70" s="36">
        <v>1</v>
      </c>
      <c r="H70" s="36">
        <v>1</v>
      </c>
      <c r="I70" s="31">
        <v>4</v>
      </c>
      <c r="J70" s="37">
        <v>8.3000000000000007</v>
      </c>
      <c r="K70" s="32">
        <f t="shared" si="1"/>
        <v>-4.3000000000000007</v>
      </c>
      <c r="L70" s="38">
        <v>1</v>
      </c>
      <c r="M70" s="36">
        <v>1</v>
      </c>
    </row>
    <row r="71" spans="1:13" ht="15.75">
      <c r="A71" s="50"/>
      <c r="B71" s="40" t="s">
        <v>75</v>
      </c>
      <c r="C71" s="41">
        <v>2.1</v>
      </c>
      <c r="D71" s="41">
        <v>3</v>
      </c>
      <c r="E71" s="42">
        <v>2.9</v>
      </c>
      <c r="F71" s="36">
        <v>0</v>
      </c>
      <c r="G71" s="36">
        <v>3.3</v>
      </c>
      <c r="H71" s="36">
        <v>0</v>
      </c>
      <c r="I71" s="31">
        <f>F71+G71+H71</f>
        <v>3.3</v>
      </c>
      <c r="J71" s="37">
        <v>5.0999999999999996</v>
      </c>
      <c r="K71" s="32">
        <f t="shared" si="1"/>
        <v>-1.7999999999999998</v>
      </c>
      <c r="L71" s="38">
        <v>0</v>
      </c>
      <c r="M71" s="36">
        <v>0</v>
      </c>
    </row>
    <row r="72" spans="1:13" ht="15.75">
      <c r="A72" s="50"/>
      <c r="B72" s="40" t="s">
        <v>76</v>
      </c>
      <c r="C72" s="41">
        <v>0.8</v>
      </c>
      <c r="D72" s="41">
        <v>1</v>
      </c>
      <c r="E72" s="42">
        <v>1.6</v>
      </c>
      <c r="F72" s="36">
        <v>0</v>
      </c>
      <c r="G72" s="36">
        <v>1.8</v>
      </c>
      <c r="H72" s="36">
        <v>0</v>
      </c>
      <c r="I72" s="31">
        <f>F72+G72+H72</f>
        <v>1.8</v>
      </c>
      <c r="J72" s="37">
        <v>1.8</v>
      </c>
      <c r="K72" s="32">
        <f t="shared" si="1"/>
        <v>0</v>
      </c>
      <c r="L72" s="38">
        <v>0</v>
      </c>
      <c r="M72" s="36">
        <v>0</v>
      </c>
    </row>
    <row r="73" spans="1:13" ht="15.75">
      <c r="A73" s="50"/>
      <c r="B73" s="40" t="s">
        <v>77</v>
      </c>
      <c r="C73" s="41">
        <v>13.8</v>
      </c>
      <c r="D73" s="41">
        <v>10</v>
      </c>
      <c r="E73" s="42">
        <v>9.9</v>
      </c>
      <c r="F73" s="36">
        <v>2</v>
      </c>
      <c r="G73" s="36">
        <v>3</v>
      </c>
      <c r="H73" s="36">
        <v>3</v>
      </c>
      <c r="I73" s="31">
        <v>11</v>
      </c>
      <c r="J73" s="37">
        <v>10.5</v>
      </c>
      <c r="K73" s="32">
        <f t="shared" si="1"/>
        <v>0.5</v>
      </c>
      <c r="L73" s="38">
        <v>3</v>
      </c>
      <c r="M73" s="36">
        <v>3</v>
      </c>
    </row>
    <row r="74" spans="1:13" ht="15.75">
      <c r="A74" s="50"/>
      <c r="B74" s="40" t="s">
        <v>78</v>
      </c>
      <c r="C74" s="41">
        <v>0</v>
      </c>
      <c r="D74" s="41">
        <v>0</v>
      </c>
      <c r="E74" s="42">
        <v>0</v>
      </c>
      <c r="F74" s="36">
        <v>0</v>
      </c>
      <c r="G74" s="36">
        <v>0</v>
      </c>
      <c r="H74" s="36">
        <v>0</v>
      </c>
      <c r="I74" s="31">
        <f>F74+G74+H74</f>
        <v>0</v>
      </c>
      <c r="J74" s="37">
        <v>6.6</v>
      </c>
      <c r="K74" s="32">
        <f t="shared" si="1"/>
        <v>-6.6</v>
      </c>
      <c r="L74" s="38">
        <v>0</v>
      </c>
      <c r="M74" s="36">
        <v>0</v>
      </c>
    </row>
    <row r="75" spans="1:13" ht="15.75">
      <c r="A75" s="50"/>
      <c r="B75" s="40" t="s">
        <v>79</v>
      </c>
      <c r="C75" s="41">
        <v>0</v>
      </c>
      <c r="D75" s="41">
        <v>10.9</v>
      </c>
      <c r="E75" s="42">
        <v>10.9</v>
      </c>
      <c r="F75" s="36">
        <v>0</v>
      </c>
      <c r="G75" s="36">
        <v>0</v>
      </c>
      <c r="H75" s="36">
        <v>0</v>
      </c>
      <c r="I75" s="31">
        <f>F75+G75+H75</f>
        <v>0</v>
      </c>
      <c r="J75" s="37">
        <v>0</v>
      </c>
      <c r="K75" s="32">
        <f t="shared" si="1"/>
        <v>0</v>
      </c>
      <c r="L75" s="38">
        <v>0</v>
      </c>
      <c r="M75" s="36">
        <v>0</v>
      </c>
    </row>
    <row r="76" spans="1:13" ht="15.75">
      <c r="A76" s="50"/>
      <c r="B76" s="40" t="s">
        <v>80</v>
      </c>
      <c r="C76" s="41">
        <v>0</v>
      </c>
      <c r="D76" s="41">
        <v>36.5</v>
      </c>
      <c r="E76" s="42">
        <v>30.6</v>
      </c>
      <c r="F76" s="36">
        <v>0</v>
      </c>
      <c r="G76" s="36">
        <v>0</v>
      </c>
      <c r="H76" s="36">
        <v>0</v>
      </c>
      <c r="I76" s="31">
        <f>F76+G76+H76</f>
        <v>0</v>
      </c>
      <c r="J76" s="37">
        <v>0</v>
      </c>
      <c r="K76" s="32">
        <f t="shared" ref="K76:K125" si="9">I76-J76</f>
        <v>0</v>
      </c>
      <c r="L76" s="38">
        <v>0</v>
      </c>
      <c r="M76" s="36">
        <v>0</v>
      </c>
    </row>
    <row r="77" spans="1:13" ht="15.75">
      <c r="A77" s="50"/>
      <c r="B77" s="40" t="s">
        <v>81</v>
      </c>
      <c r="C77" s="41">
        <v>78.7</v>
      </c>
      <c r="D77" s="41">
        <v>12</v>
      </c>
      <c r="E77" s="42">
        <v>71.099999999999994</v>
      </c>
      <c r="F77" s="36">
        <v>5</v>
      </c>
      <c r="G77" s="36">
        <v>5</v>
      </c>
      <c r="H77" s="36">
        <v>5</v>
      </c>
      <c r="I77" s="31">
        <v>20</v>
      </c>
      <c r="J77" s="37">
        <v>79.2</v>
      </c>
      <c r="K77" s="32">
        <f t="shared" si="9"/>
        <v>-59.2</v>
      </c>
      <c r="L77" s="38">
        <v>5</v>
      </c>
      <c r="M77" s="36">
        <v>5</v>
      </c>
    </row>
    <row r="78" spans="1:13" ht="15.75">
      <c r="A78" s="22">
        <v>5</v>
      </c>
      <c r="B78" s="29" t="s">
        <v>82</v>
      </c>
      <c r="C78" s="30">
        <f>C26-C37</f>
        <v>519.90000000000009</v>
      </c>
      <c r="D78" s="30">
        <f>D26-D37</f>
        <v>664.49999999999955</v>
      </c>
      <c r="E78" s="30">
        <f>E26-E37</f>
        <v>492.39999999999964</v>
      </c>
      <c r="F78" s="31">
        <f>F26-F37</f>
        <v>107.31999999999994</v>
      </c>
      <c r="G78" s="31">
        <f>G26-G37</f>
        <v>157.61399999999992</v>
      </c>
      <c r="H78" s="31">
        <v>144.4</v>
      </c>
      <c r="I78" s="31">
        <f>I26-I37</f>
        <v>544.84000000000015</v>
      </c>
      <c r="J78" s="31">
        <f>J26-J37</f>
        <v>587.09999999999945</v>
      </c>
      <c r="K78" s="32">
        <f t="shared" si="9"/>
        <v>-42.259999999999309</v>
      </c>
      <c r="L78" s="33">
        <f>L26-L37</f>
        <v>144.38520000000005</v>
      </c>
      <c r="M78" s="31">
        <f>M26-M37</f>
        <v>135.54520000000014</v>
      </c>
    </row>
    <row r="79" spans="1:13" ht="15.75">
      <c r="A79" s="22">
        <v>6</v>
      </c>
      <c r="B79" s="29" t="s">
        <v>83</v>
      </c>
      <c r="C79" s="30">
        <v>0</v>
      </c>
      <c r="D79" s="30">
        <v>0</v>
      </c>
      <c r="E79" s="57">
        <v>0</v>
      </c>
      <c r="F79" s="31">
        <v>0</v>
      </c>
      <c r="G79" s="31">
        <v>0</v>
      </c>
      <c r="H79" s="31">
        <v>0</v>
      </c>
      <c r="I79" s="31">
        <f>F79+G79</f>
        <v>0</v>
      </c>
      <c r="J79" s="31">
        <v>0</v>
      </c>
      <c r="K79" s="32">
        <f t="shared" si="9"/>
        <v>0</v>
      </c>
      <c r="L79" s="33">
        <v>0</v>
      </c>
      <c r="M79" s="31">
        <v>0</v>
      </c>
    </row>
    <row r="80" spans="1:13" ht="15.75">
      <c r="A80" s="22">
        <v>7</v>
      </c>
      <c r="B80" s="29" t="s">
        <v>84</v>
      </c>
      <c r="C80" s="30">
        <f>C81+C84+C87+C88</f>
        <v>407.80000000000007</v>
      </c>
      <c r="D80" s="30">
        <f>D81+D83+D84+D86+D87+D88</f>
        <v>377.8</v>
      </c>
      <c r="E80" s="30">
        <f>E81+E83+E84+E86+E87+E88</f>
        <v>323.29999999999995</v>
      </c>
      <c r="F80" s="31">
        <f>F81+F84+F87+F88</f>
        <v>99.3</v>
      </c>
      <c r="G80" s="31">
        <f>G81+G84+G87+G88</f>
        <v>123.80000000000001</v>
      </c>
      <c r="H80" s="31">
        <f>H81+H84+H87+H88</f>
        <v>103.8</v>
      </c>
      <c r="I80" s="31">
        <f>I81+I84+I87+I88</f>
        <v>428.9</v>
      </c>
      <c r="J80" s="31">
        <f>J81+J84+J87</f>
        <v>369.90000000000003</v>
      </c>
      <c r="K80" s="32">
        <f t="shared" si="9"/>
        <v>58.999999999999943</v>
      </c>
      <c r="L80" s="33">
        <f>L81+L84+L87+L88</f>
        <v>103.8</v>
      </c>
      <c r="M80" s="31">
        <f>M81+M84+M87+M88</f>
        <v>102</v>
      </c>
    </row>
    <row r="81" spans="1:13" ht="15.75">
      <c r="A81" s="22" t="s">
        <v>85</v>
      </c>
      <c r="B81" s="49" t="s">
        <v>59</v>
      </c>
      <c r="C81" s="30">
        <f>C82+C83</f>
        <v>298.40000000000003</v>
      </c>
      <c r="D81" s="30">
        <f>D82+D83</f>
        <v>266.39999999999998</v>
      </c>
      <c r="E81" s="30">
        <f>E82+E83</f>
        <v>221.9</v>
      </c>
      <c r="F81" s="31">
        <f>SUM(F82:F83)</f>
        <v>77.3</v>
      </c>
      <c r="G81" s="31">
        <f>SUM(G82:G83)</f>
        <v>97.4</v>
      </c>
      <c r="H81" s="31">
        <f>SUM(H82:H83)</f>
        <v>81</v>
      </c>
      <c r="I81" s="31">
        <f>SUM(I82:I83)</f>
        <v>335.2</v>
      </c>
      <c r="J81" s="31">
        <f>SUM(J82:J83)</f>
        <v>286.60000000000002</v>
      </c>
      <c r="K81" s="32">
        <f t="shared" si="9"/>
        <v>48.599999999999966</v>
      </c>
      <c r="L81" s="33">
        <f>SUM(L82:L83)</f>
        <v>81</v>
      </c>
      <c r="M81" s="31">
        <f>SUM(M82:M83)</f>
        <v>79.5</v>
      </c>
    </row>
    <row r="82" spans="1:13" ht="15.75">
      <c r="A82" s="22"/>
      <c r="B82" s="35" t="s">
        <v>60</v>
      </c>
      <c r="C82" s="37">
        <v>266.3</v>
      </c>
      <c r="D82" s="37">
        <v>266.39999999999998</v>
      </c>
      <c r="E82" s="37">
        <v>221.9</v>
      </c>
      <c r="F82" s="37">
        <v>60.4</v>
      </c>
      <c r="G82" s="37">
        <v>80</v>
      </c>
      <c r="H82" s="37">
        <v>63.4</v>
      </c>
      <c r="I82" s="37">
        <v>266</v>
      </c>
      <c r="J82" s="37">
        <v>278.5</v>
      </c>
      <c r="K82" s="32">
        <f t="shared" si="9"/>
        <v>-12.5</v>
      </c>
      <c r="L82" s="45">
        <v>63.4</v>
      </c>
      <c r="M82" s="37">
        <v>62.2</v>
      </c>
    </row>
    <row r="83" spans="1:13" ht="15.75">
      <c r="A83" s="22"/>
      <c r="B83" s="40" t="s">
        <v>62</v>
      </c>
      <c r="C83" s="47">
        <v>32.1</v>
      </c>
      <c r="D83" s="47">
        <v>0</v>
      </c>
      <c r="E83" s="42">
        <v>0</v>
      </c>
      <c r="F83" s="37">
        <v>16.899999999999999</v>
      </c>
      <c r="G83" s="37">
        <v>17.399999999999999</v>
      </c>
      <c r="H83" s="37">
        <v>17.600000000000001</v>
      </c>
      <c r="I83" s="37">
        <v>69.2</v>
      </c>
      <c r="J83" s="37">
        <v>8.1</v>
      </c>
      <c r="K83" s="32">
        <f t="shared" si="9"/>
        <v>61.1</v>
      </c>
      <c r="L83" s="45">
        <v>17.600000000000001</v>
      </c>
      <c r="M83" s="37">
        <v>17.3</v>
      </c>
    </row>
    <row r="84" spans="1:13" ht="15.75">
      <c r="A84" s="22" t="s">
        <v>86</v>
      </c>
      <c r="B84" s="49" t="s">
        <v>64</v>
      </c>
      <c r="C84" s="30">
        <f>C85+C86</f>
        <v>99.4</v>
      </c>
      <c r="D84" s="30">
        <f>D85+D86</f>
        <v>102.6</v>
      </c>
      <c r="E84" s="30">
        <f>E85+E86</f>
        <v>91</v>
      </c>
      <c r="F84" s="31">
        <f>SUM(F85:F86)</f>
        <v>17</v>
      </c>
      <c r="G84" s="31">
        <f>SUM(G85:G86)</f>
        <v>21.400000000000002</v>
      </c>
      <c r="H84" s="31">
        <f>SUM(H85:H86)</f>
        <v>17.8</v>
      </c>
      <c r="I84" s="31">
        <f>SUM(I85:I86)</f>
        <v>73.7</v>
      </c>
      <c r="J84" s="31">
        <f>SUM(J85:J86)</f>
        <v>63.3</v>
      </c>
      <c r="K84" s="32">
        <f t="shared" si="9"/>
        <v>10.400000000000006</v>
      </c>
      <c r="L84" s="33">
        <f>SUM(L85:L86)</f>
        <v>17.8</v>
      </c>
      <c r="M84" s="31">
        <f>SUM(M85:M86)</f>
        <v>17.5</v>
      </c>
    </row>
    <row r="85" spans="1:13" ht="15.75">
      <c r="A85" s="22"/>
      <c r="B85" s="35" t="s">
        <v>65</v>
      </c>
      <c r="C85" s="37">
        <v>91.2</v>
      </c>
      <c r="D85" s="37">
        <v>102.6</v>
      </c>
      <c r="E85" s="37">
        <v>91</v>
      </c>
      <c r="F85" s="37">
        <v>13.3</v>
      </c>
      <c r="G85" s="37">
        <v>17.600000000000001</v>
      </c>
      <c r="H85" s="37">
        <v>13.9</v>
      </c>
      <c r="I85" s="37">
        <v>58.5</v>
      </c>
      <c r="J85" s="37">
        <v>61.5</v>
      </c>
      <c r="K85" s="32">
        <f t="shared" si="9"/>
        <v>-3</v>
      </c>
      <c r="L85" s="45">
        <v>13.9</v>
      </c>
      <c r="M85" s="37">
        <v>13.7</v>
      </c>
    </row>
    <row r="86" spans="1:13" ht="15.75">
      <c r="A86" s="22"/>
      <c r="B86" s="40" t="s">
        <v>67</v>
      </c>
      <c r="C86" s="47">
        <v>8.1999999999999993</v>
      </c>
      <c r="D86" s="47">
        <v>0</v>
      </c>
      <c r="E86" s="42">
        <v>0</v>
      </c>
      <c r="F86" s="37">
        <v>3.7</v>
      </c>
      <c r="G86" s="37">
        <v>3.8</v>
      </c>
      <c r="H86" s="37">
        <v>3.9</v>
      </c>
      <c r="I86" s="37">
        <v>15.2</v>
      </c>
      <c r="J86" s="37">
        <v>1.8</v>
      </c>
      <c r="K86" s="32">
        <f t="shared" si="9"/>
        <v>13.399999999999999</v>
      </c>
      <c r="L86" s="45">
        <v>3.9</v>
      </c>
      <c r="M86" s="37">
        <v>3.8</v>
      </c>
    </row>
    <row r="87" spans="1:13" ht="15.75">
      <c r="A87" s="22"/>
      <c r="B87" s="49" t="s">
        <v>69</v>
      </c>
      <c r="C87" s="30">
        <v>10</v>
      </c>
      <c r="D87" s="30">
        <v>8.8000000000000007</v>
      </c>
      <c r="E87" s="57">
        <v>10.4</v>
      </c>
      <c r="F87" s="31">
        <v>5</v>
      </c>
      <c r="G87" s="31">
        <v>5</v>
      </c>
      <c r="H87" s="31">
        <v>5</v>
      </c>
      <c r="I87" s="31">
        <v>20</v>
      </c>
      <c r="J87" s="31">
        <v>20</v>
      </c>
      <c r="K87" s="32">
        <f t="shared" si="9"/>
        <v>0</v>
      </c>
      <c r="L87" s="33">
        <v>5</v>
      </c>
      <c r="M87" s="31">
        <v>5</v>
      </c>
    </row>
    <row r="88" spans="1:13" ht="15.75">
      <c r="A88" s="22" t="s">
        <v>87</v>
      </c>
      <c r="B88" s="49" t="s">
        <v>88</v>
      </c>
      <c r="C88" s="30">
        <v>0</v>
      </c>
      <c r="D88" s="30">
        <v>0</v>
      </c>
      <c r="E88" s="57">
        <v>0</v>
      </c>
      <c r="F88" s="31">
        <v>0</v>
      </c>
      <c r="G88" s="31">
        <v>0</v>
      </c>
      <c r="H88" s="31">
        <v>0</v>
      </c>
      <c r="I88" s="31">
        <f>F88+G88</f>
        <v>0</v>
      </c>
      <c r="J88" s="31"/>
      <c r="K88" s="32">
        <f t="shared" si="9"/>
        <v>0</v>
      </c>
      <c r="L88" s="33">
        <v>0</v>
      </c>
      <c r="M88" s="31">
        <v>0</v>
      </c>
    </row>
    <row r="89" spans="1:13" ht="15.75">
      <c r="A89" s="22" t="s">
        <v>89</v>
      </c>
      <c r="B89" s="29" t="s">
        <v>83</v>
      </c>
      <c r="C89" s="30">
        <f>SUM(C91:C98)</f>
        <v>14.7</v>
      </c>
      <c r="D89" s="30">
        <f t="shared" ref="D89:J89" si="10">SUM(D90:D98)</f>
        <v>73.400000000000006</v>
      </c>
      <c r="E89" s="30">
        <f t="shared" si="10"/>
        <v>27.799999999999997</v>
      </c>
      <c r="F89" s="31">
        <f t="shared" si="10"/>
        <v>6.2</v>
      </c>
      <c r="G89" s="31">
        <f t="shared" si="10"/>
        <v>12.600000000000001</v>
      </c>
      <c r="H89" s="31">
        <f t="shared" si="10"/>
        <v>12.600000000000001</v>
      </c>
      <c r="I89" s="31">
        <f t="shared" si="10"/>
        <v>37.9</v>
      </c>
      <c r="J89" s="31">
        <f t="shared" si="10"/>
        <v>25.200000000000003</v>
      </c>
      <c r="K89" s="32">
        <f t="shared" si="9"/>
        <v>12.699999999999996</v>
      </c>
      <c r="L89" s="33">
        <f>SUM(L90:L98)</f>
        <v>12.600000000000001</v>
      </c>
      <c r="M89" s="31">
        <f>SUM(M90:M98)</f>
        <v>6.4999999999999991</v>
      </c>
    </row>
    <row r="90" spans="1:13" ht="15.75">
      <c r="A90" s="58"/>
      <c r="B90" s="40" t="s">
        <v>78</v>
      </c>
      <c r="C90" s="47">
        <v>0</v>
      </c>
      <c r="D90" s="47">
        <v>0</v>
      </c>
      <c r="E90" s="42">
        <v>5.8</v>
      </c>
      <c r="F90" s="37">
        <v>0</v>
      </c>
      <c r="G90" s="37">
        <v>0</v>
      </c>
      <c r="H90" s="37">
        <v>0</v>
      </c>
      <c r="I90" s="31">
        <f>F90+G90+H90</f>
        <v>0</v>
      </c>
      <c r="J90" s="37">
        <v>0</v>
      </c>
      <c r="K90" s="32">
        <f t="shared" si="9"/>
        <v>0</v>
      </c>
      <c r="L90" s="45">
        <v>0</v>
      </c>
      <c r="M90" s="37">
        <v>0</v>
      </c>
    </row>
    <row r="91" spans="1:13" ht="15.75">
      <c r="A91" s="46"/>
      <c r="B91" s="40" t="s">
        <v>90</v>
      </c>
      <c r="C91" s="47">
        <v>4</v>
      </c>
      <c r="D91" s="47">
        <v>4</v>
      </c>
      <c r="E91" s="42">
        <v>3.9</v>
      </c>
      <c r="F91" s="37">
        <v>1.3</v>
      </c>
      <c r="G91" s="37">
        <v>1.4</v>
      </c>
      <c r="H91" s="37">
        <v>1.4</v>
      </c>
      <c r="I91" s="31">
        <f>F91+G91+L91+M91</f>
        <v>5.5</v>
      </c>
      <c r="J91" s="37">
        <v>4.2</v>
      </c>
      <c r="K91" s="32">
        <f t="shared" si="9"/>
        <v>1.2999999999999998</v>
      </c>
      <c r="L91" s="45">
        <v>1.4</v>
      </c>
      <c r="M91" s="37">
        <v>1.4</v>
      </c>
    </row>
    <row r="92" spans="1:13" ht="15.75">
      <c r="A92" s="46"/>
      <c r="B92" s="40" t="s">
        <v>91</v>
      </c>
      <c r="C92" s="47">
        <v>0</v>
      </c>
      <c r="D92" s="47">
        <v>2</v>
      </c>
      <c r="E92" s="42">
        <v>2</v>
      </c>
      <c r="F92" s="37">
        <v>1.2</v>
      </c>
      <c r="G92" s="37">
        <v>1.3</v>
      </c>
      <c r="H92" s="37">
        <v>1.3</v>
      </c>
      <c r="I92" s="31">
        <f>F92+G92+L92+M92</f>
        <v>5</v>
      </c>
      <c r="J92" s="59">
        <v>4.5</v>
      </c>
      <c r="K92" s="32">
        <f t="shared" si="9"/>
        <v>0.5</v>
      </c>
      <c r="L92" s="45">
        <v>1.3</v>
      </c>
      <c r="M92" s="37">
        <v>1.2</v>
      </c>
    </row>
    <row r="93" spans="1:13" ht="15.75">
      <c r="A93" s="46"/>
      <c r="B93" s="40" t="s">
        <v>92</v>
      </c>
      <c r="C93" s="47">
        <v>0</v>
      </c>
      <c r="D93" s="47">
        <v>8</v>
      </c>
      <c r="E93" s="42">
        <v>3.7</v>
      </c>
      <c r="F93" s="37">
        <v>0.3</v>
      </c>
      <c r="G93" s="37">
        <v>0.4</v>
      </c>
      <c r="H93" s="37">
        <v>0.4</v>
      </c>
      <c r="I93" s="31">
        <f>F93+G93+L93+M93</f>
        <v>1.5</v>
      </c>
      <c r="J93" s="37">
        <v>1.3</v>
      </c>
      <c r="K93" s="32">
        <f t="shared" si="9"/>
        <v>0.19999999999999996</v>
      </c>
      <c r="L93" s="45">
        <v>0.4</v>
      </c>
      <c r="M93" s="37">
        <v>0.4</v>
      </c>
    </row>
    <row r="94" spans="1:13" ht="15.75">
      <c r="A94" s="46"/>
      <c r="B94" s="40" t="s">
        <v>93</v>
      </c>
      <c r="C94" s="47">
        <v>0.8</v>
      </c>
      <c r="D94" s="47">
        <v>20</v>
      </c>
      <c r="E94" s="42">
        <v>0</v>
      </c>
      <c r="F94" s="37">
        <v>0</v>
      </c>
      <c r="G94" s="37">
        <v>5</v>
      </c>
      <c r="H94" s="37">
        <v>5</v>
      </c>
      <c r="I94" s="31">
        <f>F94+G94+H94</f>
        <v>10</v>
      </c>
      <c r="J94" s="37">
        <v>1.6</v>
      </c>
      <c r="K94" s="32">
        <f t="shared" si="9"/>
        <v>8.4</v>
      </c>
      <c r="L94" s="45">
        <v>5</v>
      </c>
      <c r="M94" s="37">
        <v>0</v>
      </c>
    </row>
    <row r="95" spans="1:13" ht="15.75">
      <c r="A95" s="46"/>
      <c r="B95" s="40" t="s">
        <v>94</v>
      </c>
      <c r="C95" s="47">
        <v>0</v>
      </c>
      <c r="D95" s="47">
        <v>2</v>
      </c>
      <c r="E95" s="42">
        <v>0</v>
      </c>
      <c r="F95" s="37">
        <v>0</v>
      </c>
      <c r="G95" s="37">
        <v>1</v>
      </c>
      <c r="H95" s="37">
        <v>1</v>
      </c>
      <c r="I95" s="31">
        <f>F95+G95+H95</f>
        <v>2</v>
      </c>
      <c r="J95" s="37">
        <v>0</v>
      </c>
      <c r="K95" s="32">
        <f t="shared" si="9"/>
        <v>2</v>
      </c>
      <c r="L95" s="45">
        <v>1</v>
      </c>
      <c r="M95" s="37">
        <v>0</v>
      </c>
    </row>
    <row r="96" spans="1:13" ht="15.75">
      <c r="A96" s="46"/>
      <c r="B96" s="40" t="s">
        <v>95</v>
      </c>
      <c r="C96" s="47">
        <v>0</v>
      </c>
      <c r="D96" s="47">
        <v>25</v>
      </c>
      <c r="E96" s="42">
        <v>0</v>
      </c>
      <c r="F96" s="37">
        <v>0</v>
      </c>
      <c r="G96" s="37">
        <v>0</v>
      </c>
      <c r="H96" s="37">
        <v>0</v>
      </c>
      <c r="I96" s="31">
        <f>F96+G96+H96</f>
        <v>0</v>
      </c>
      <c r="J96" s="37">
        <v>0</v>
      </c>
      <c r="K96" s="32">
        <f t="shared" si="9"/>
        <v>0</v>
      </c>
      <c r="L96" s="45">
        <v>0</v>
      </c>
      <c r="M96" s="37">
        <v>0</v>
      </c>
    </row>
    <row r="97" spans="1:13" ht="15.75">
      <c r="A97" s="46"/>
      <c r="B97" s="40" t="s">
        <v>96</v>
      </c>
      <c r="C97" s="47">
        <v>0</v>
      </c>
      <c r="D97" s="47">
        <v>0</v>
      </c>
      <c r="E97" s="42">
        <v>0</v>
      </c>
      <c r="F97" s="37">
        <v>0.7</v>
      </c>
      <c r="G97" s="37">
        <v>0.8</v>
      </c>
      <c r="H97" s="37">
        <v>0.8</v>
      </c>
      <c r="I97" s="31">
        <v>3</v>
      </c>
      <c r="J97" s="37">
        <v>5.5</v>
      </c>
      <c r="K97" s="32">
        <f t="shared" si="9"/>
        <v>-2.5</v>
      </c>
      <c r="L97" s="45">
        <v>0.8</v>
      </c>
      <c r="M97" s="37">
        <v>0.7</v>
      </c>
    </row>
    <row r="98" spans="1:13" ht="15.75">
      <c r="A98" s="46"/>
      <c r="B98" s="40" t="s">
        <v>97</v>
      </c>
      <c r="C98" s="47">
        <v>9.9</v>
      </c>
      <c r="D98" s="47">
        <v>12.4</v>
      </c>
      <c r="E98" s="42">
        <v>12.4</v>
      </c>
      <c r="F98" s="37">
        <v>2.7</v>
      </c>
      <c r="G98" s="37">
        <v>2.7</v>
      </c>
      <c r="H98" s="37">
        <v>2.7</v>
      </c>
      <c r="I98" s="31">
        <v>10.9</v>
      </c>
      <c r="J98" s="37">
        <v>8.1</v>
      </c>
      <c r="K98" s="32">
        <f t="shared" si="9"/>
        <v>2.8000000000000007</v>
      </c>
      <c r="L98" s="45">
        <v>2.7</v>
      </c>
      <c r="M98" s="37">
        <v>2.8</v>
      </c>
    </row>
    <row r="99" spans="1:13" ht="15.75">
      <c r="A99" s="60">
        <v>9</v>
      </c>
      <c r="B99" s="61" t="s">
        <v>98</v>
      </c>
      <c r="C99" s="109">
        <f>C78-C80-C89</f>
        <v>97.40000000000002</v>
      </c>
      <c r="D99" s="109">
        <f>D78-D80-D89</f>
        <v>213.29999999999953</v>
      </c>
      <c r="E99" s="109">
        <f>E78-E80-E89</f>
        <v>141.29999999999967</v>
      </c>
      <c r="F99" s="104">
        <f>F78-F79-F80-F89</f>
        <v>1.819999999999939</v>
      </c>
      <c r="G99" s="113">
        <v>21.1</v>
      </c>
      <c r="H99" s="113">
        <f>H78-H79-H80-H89</f>
        <v>28.000000000000007</v>
      </c>
      <c r="I99" s="113">
        <f>I78-I79-I80-I89</f>
        <v>78.040000000000163</v>
      </c>
      <c r="J99" s="113">
        <f>J78-J79-J80-J89</f>
        <v>191.99999999999943</v>
      </c>
      <c r="K99" s="115">
        <f t="shared" si="9"/>
        <v>-113.95999999999927</v>
      </c>
      <c r="L99" s="117">
        <f>L78-L79-L80-L89</f>
        <v>27.985200000000056</v>
      </c>
      <c r="M99" s="113">
        <f>M78-M79-M80-M89</f>
        <v>27.045200000000136</v>
      </c>
    </row>
    <row r="100" spans="1:13" ht="15.75">
      <c r="A100" s="62"/>
      <c r="B100" s="63" t="s">
        <v>99</v>
      </c>
      <c r="C100" s="110"/>
      <c r="D100" s="110"/>
      <c r="E100" s="110"/>
      <c r="F100" s="105"/>
      <c r="G100" s="114"/>
      <c r="H100" s="114"/>
      <c r="I100" s="114"/>
      <c r="J100" s="114"/>
      <c r="K100" s="116">
        <f t="shared" si="9"/>
        <v>0</v>
      </c>
      <c r="L100" s="118"/>
      <c r="M100" s="114"/>
    </row>
    <row r="101" spans="1:13" ht="15.75">
      <c r="A101" s="22">
        <v>10</v>
      </c>
      <c r="B101" s="29" t="s">
        <v>100</v>
      </c>
      <c r="C101" s="30">
        <v>0</v>
      </c>
      <c r="D101" s="30">
        <v>0</v>
      </c>
      <c r="E101" s="57">
        <v>0</v>
      </c>
      <c r="F101" s="66">
        <v>0</v>
      </c>
      <c r="G101" s="66">
        <v>0</v>
      </c>
      <c r="H101" s="66">
        <v>0</v>
      </c>
      <c r="I101" s="31">
        <f>F101+G101</f>
        <v>0</v>
      </c>
      <c r="J101" s="31">
        <v>0</v>
      </c>
      <c r="K101" s="32">
        <f t="shared" si="9"/>
        <v>0</v>
      </c>
      <c r="L101" s="67">
        <v>0</v>
      </c>
      <c r="M101" s="66">
        <v>0</v>
      </c>
    </row>
    <row r="102" spans="1:13" ht="15.75">
      <c r="A102" s="22">
        <v>11</v>
      </c>
      <c r="B102" s="29" t="s">
        <v>101</v>
      </c>
      <c r="C102" s="30">
        <v>0</v>
      </c>
      <c r="D102" s="30">
        <v>0</v>
      </c>
      <c r="E102" s="57">
        <v>0</v>
      </c>
      <c r="F102" s="66">
        <v>0</v>
      </c>
      <c r="G102" s="66">
        <v>0</v>
      </c>
      <c r="H102" s="66">
        <v>0</v>
      </c>
      <c r="I102" s="31">
        <f>F102+G102</f>
        <v>0</v>
      </c>
      <c r="J102" s="31">
        <v>0</v>
      </c>
      <c r="K102" s="32">
        <f t="shared" si="9"/>
        <v>0</v>
      </c>
      <c r="L102" s="67">
        <v>0</v>
      </c>
      <c r="M102" s="66">
        <v>0</v>
      </c>
    </row>
    <row r="103" spans="1:13" ht="15.75">
      <c r="A103" s="22">
        <v>12</v>
      </c>
      <c r="B103" s="29" t="s">
        <v>102</v>
      </c>
      <c r="C103" s="30">
        <v>0</v>
      </c>
      <c r="D103" s="30">
        <v>0</v>
      </c>
      <c r="E103" s="57">
        <v>0</v>
      </c>
      <c r="F103" s="66">
        <v>0</v>
      </c>
      <c r="G103" s="66">
        <v>0</v>
      </c>
      <c r="H103" s="66">
        <v>0</v>
      </c>
      <c r="I103" s="31">
        <f>F103+G103</f>
        <v>0</v>
      </c>
      <c r="J103" s="31">
        <v>0</v>
      </c>
      <c r="K103" s="32">
        <f t="shared" si="9"/>
        <v>0</v>
      </c>
      <c r="L103" s="67">
        <v>0</v>
      </c>
      <c r="M103" s="66">
        <v>0</v>
      </c>
    </row>
    <row r="104" spans="1:13" ht="67.5" customHeight="1">
      <c r="A104" s="22">
        <v>13</v>
      </c>
      <c r="B104" s="43" t="s">
        <v>103</v>
      </c>
      <c r="C104" s="30">
        <v>97.4</v>
      </c>
      <c r="D104" s="30">
        <v>213.3</v>
      </c>
      <c r="E104" s="57">
        <f>E99</f>
        <v>141.29999999999967</v>
      </c>
      <c r="F104" s="66">
        <f>F99+F101-F102-F103</f>
        <v>1.819999999999939</v>
      </c>
      <c r="G104" s="66">
        <f>G99+G101-G102-G103</f>
        <v>21.1</v>
      </c>
      <c r="H104" s="66">
        <f>H99+H101-H102-H103</f>
        <v>28.000000000000007</v>
      </c>
      <c r="I104" s="66">
        <f>I99+I101-I102-I103</f>
        <v>78.040000000000163</v>
      </c>
      <c r="J104" s="66">
        <f>J99+J101-J102-J103</f>
        <v>191.99999999999943</v>
      </c>
      <c r="K104" s="32">
        <f>I104-J104</f>
        <v>-113.95999999999927</v>
      </c>
      <c r="L104" s="67">
        <f>L99+L101-L102-L103</f>
        <v>27.985200000000056</v>
      </c>
      <c r="M104" s="66">
        <f>M99+M101-M102-M103</f>
        <v>27.045200000000136</v>
      </c>
    </row>
    <row r="105" spans="1:13" ht="15.75">
      <c r="A105" s="22">
        <v>14</v>
      </c>
      <c r="B105" s="29" t="s">
        <v>104</v>
      </c>
      <c r="C105" s="30">
        <v>21.3</v>
      </c>
      <c r="D105" s="30">
        <v>38.4</v>
      </c>
      <c r="E105" s="57">
        <f>E104*18/100</f>
        <v>25.433999999999941</v>
      </c>
      <c r="F105" s="66">
        <f>F104*18/100</f>
        <v>0.32759999999998901</v>
      </c>
      <c r="G105" s="66">
        <f>G104*18/100</f>
        <v>3.798</v>
      </c>
      <c r="H105" s="66">
        <f>H104*18/100</f>
        <v>5.0400000000000009</v>
      </c>
      <c r="I105" s="66">
        <f>I104*18/100</f>
        <v>14.04720000000003</v>
      </c>
      <c r="J105" s="66">
        <v>34.6</v>
      </c>
      <c r="K105" s="32">
        <f t="shared" si="9"/>
        <v>-20.552799999999969</v>
      </c>
      <c r="L105" s="67">
        <f>L104*18/100</f>
        <v>5.0373360000000096</v>
      </c>
      <c r="M105" s="66">
        <f>M104*18/100</f>
        <v>4.8681360000000247</v>
      </c>
    </row>
    <row r="106" spans="1:13" ht="15.75">
      <c r="A106" s="22">
        <v>15</v>
      </c>
      <c r="B106" s="29" t="s">
        <v>105</v>
      </c>
      <c r="C106" s="30">
        <v>76.099999999999994</v>
      </c>
      <c r="D106" s="30">
        <v>174.9</v>
      </c>
      <c r="E106" s="57">
        <f>E104-E105</f>
        <v>115.86599999999973</v>
      </c>
      <c r="F106" s="66">
        <f>F104-F105</f>
        <v>1.49239999999995</v>
      </c>
      <c r="G106" s="66">
        <v>17.3</v>
      </c>
      <c r="H106" s="66">
        <v>22.9</v>
      </c>
      <c r="I106" s="66">
        <f>I104-I105</f>
        <v>63.99280000000013</v>
      </c>
      <c r="J106" s="66">
        <f>J104-J105</f>
        <v>157.39999999999944</v>
      </c>
      <c r="K106" s="32">
        <f t="shared" si="9"/>
        <v>-93.407199999999307</v>
      </c>
      <c r="L106" s="67">
        <f>L104-L105</f>
        <v>22.947864000000045</v>
      </c>
      <c r="M106" s="66">
        <f>M104-M105</f>
        <v>22.177064000000112</v>
      </c>
    </row>
    <row r="107" spans="1:13" ht="15.75">
      <c r="A107" s="22">
        <v>16</v>
      </c>
      <c r="B107" s="29" t="s">
        <v>106</v>
      </c>
      <c r="C107" s="30">
        <v>0</v>
      </c>
      <c r="D107" s="30">
        <v>0</v>
      </c>
      <c r="E107" s="57">
        <v>0</v>
      </c>
      <c r="F107" s="66">
        <v>0</v>
      </c>
      <c r="G107" s="66">
        <v>0</v>
      </c>
      <c r="H107" s="66">
        <v>0</v>
      </c>
      <c r="I107" s="66">
        <v>0</v>
      </c>
      <c r="J107" s="66">
        <v>0</v>
      </c>
      <c r="K107" s="32">
        <f t="shared" si="9"/>
        <v>0</v>
      </c>
      <c r="L107" s="67">
        <v>0</v>
      </c>
      <c r="M107" s="66">
        <v>0</v>
      </c>
    </row>
    <row r="108" spans="1:13" ht="15.75">
      <c r="A108" s="22">
        <v>17</v>
      </c>
      <c r="B108" s="29" t="s">
        <v>107</v>
      </c>
      <c r="C108" s="30">
        <v>4</v>
      </c>
      <c r="D108" s="30">
        <v>7.9</v>
      </c>
      <c r="E108" s="57">
        <f t="shared" ref="E108:M108" si="11">E106/E37*100</f>
        <v>5.4558553468003819</v>
      </c>
      <c r="F108" s="66">
        <f t="shared" si="11"/>
        <v>0.2858565737051697</v>
      </c>
      <c r="G108" s="66">
        <f>G106/G37*100</f>
        <v>2.869055002935391</v>
      </c>
      <c r="H108" s="66">
        <v>3.8</v>
      </c>
      <c r="I108" s="31">
        <f>I106/I37*100</f>
        <v>2.7184014001342418</v>
      </c>
      <c r="J108" s="31">
        <f>J106/J37*100</f>
        <v>6.4378911202911935</v>
      </c>
      <c r="K108" s="32">
        <f t="shared" si="9"/>
        <v>-3.7194897201569517</v>
      </c>
      <c r="L108" s="67">
        <f t="shared" si="11"/>
        <v>3.7941968351303643</v>
      </c>
      <c r="M108" s="66">
        <f t="shared" si="11"/>
        <v>3.5531352158150695</v>
      </c>
    </row>
    <row r="109" spans="1:13" ht="15.75">
      <c r="A109" s="22">
        <v>18</v>
      </c>
      <c r="B109" s="29" t="s">
        <v>108</v>
      </c>
      <c r="C109" s="109">
        <v>0</v>
      </c>
      <c r="D109" s="109">
        <f>D111</f>
        <v>76.099999999999994</v>
      </c>
      <c r="E109" s="109">
        <f>SUM(E111:E113)</f>
        <v>76.099999999999994</v>
      </c>
      <c r="F109" s="68">
        <f>F111</f>
        <v>0</v>
      </c>
      <c r="G109" s="107">
        <f>G111</f>
        <v>0</v>
      </c>
      <c r="H109" s="68"/>
      <c r="I109" s="107">
        <f>I111</f>
        <v>191.96599999999972</v>
      </c>
      <c r="J109" s="107"/>
      <c r="K109" s="119">
        <f t="shared" si="9"/>
        <v>191.96599999999972</v>
      </c>
      <c r="L109" s="111">
        <f>L111</f>
        <v>0</v>
      </c>
      <c r="M109" s="107">
        <f>M111</f>
        <v>0</v>
      </c>
    </row>
    <row r="110" spans="1:13" ht="15.75">
      <c r="A110" s="62"/>
      <c r="B110" s="63" t="s">
        <v>109</v>
      </c>
      <c r="C110" s="110"/>
      <c r="D110" s="110"/>
      <c r="E110" s="110"/>
      <c r="F110" s="69"/>
      <c r="G110" s="108"/>
      <c r="H110" s="69">
        <v>0</v>
      </c>
      <c r="I110" s="108">
        <f>F110+G110</f>
        <v>0</v>
      </c>
      <c r="J110" s="108"/>
      <c r="K110" s="120">
        <f t="shared" si="9"/>
        <v>0</v>
      </c>
      <c r="L110" s="112"/>
      <c r="M110" s="108"/>
    </row>
    <row r="111" spans="1:13" ht="15.75">
      <c r="A111" s="58"/>
      <c r="B111" s="70" t="s">
        <v>110</v>
      </c>
      <c r="C111" s="71">
        <v>0</v>
      </c>
      <c r="D111" s="71">
        <v>76.099999999999994</v>
      </c>
      <c r="E111" s="72">
        <f>C123</f>
        <v>76.099999999999994</v>
      </c>
      <c r="F111" s="65">
        <v>0</v>
      </c>
      <c r="G111" s="65">
        <v>0</v>
      </c>
      <c r="H111" s="65">
        <v>0</v>
      </c>
      <c r="I111" s="31">
        <f>E123</f>
        <v>191.96599999999972</v>
      </c>
      <c r="J111" s="74"/>
      <c r="K111" s="32">
        <f t="shared" si="9"/>
        <v>191.96599999999972</v>
      </c>
      <c r="L111" s="75">
        <v>0</v>
      </c>
      <c r="M111" s="65">
        <v>0</v>
      </c>
    </row>
    <row r="112" spans="1:13" ht="15.75">
      <c r="A112" s="58"/>
      <c r="B112" s="70" t="s">
        <v>111</v>
      </c>
      <c r="C112" s="71">
        <v>0</v>
      </c>
      <c r="D112" s="71">
        <v>0</v>
      </c>
      <c r="E112" s="72">
        <v>0</v>
      </c>
      <c r="F112" s="65">
        <v>0</v>
      </c>
      <c r="G112" s="65">
        <v>0</v>
      </c>
      <c r="H112" s="65">
        <v>0</v>
      </c>
      <c r="I112" s="31">
        <f>F112+G112</f>
        <v>0</v>
      </c>
      <c r="J112" s="74"/>
      <c r="K112" s="32">
        <f t="shared" si="9"/>
        <v>0</v>
      </c>
      <c r="L112" s="75">
        <v>0</v>
      </c>
      <c r="M112" s="65">
        <v>0</v>
      </c>
    </row>
    <row r="113" spans="1:13" ht="15.75">
      <c r="A113" s="58"/>
      <c r="B113" s="70" t="s">
        <v>112</v>
      </c>
      <c r="C113" s="71">
        <v>0</v>
      </c>
      <c r="D113" s="71">
        <v>0</v>
      </c>
      <c r="E113" s="72">
        <v>0</v>
      </c>
      <c r="F113" s="65">
        <v>0</v>
      </c>
      <c r="G113" s="65">
        <v>0</v>
      </c>
      <c r="H113" s="65">
        <v>0</v>
      </c>
      <c r="I113" s="31">
        <f>F113+G113</f>
        <v>0</v>
      </c>
      <c r="J113" s="74"/>
      <c r="K113" s="32">
        <f t="shared" si="9"/>
        <v>0</v>
      </c>
      <c r="L113" s="75">
        <v>0</v>
      </c>
      <c r="M113" s="65">
        <v>0</v>
      </c>
    </row>
    <row r="114" spans="1:13" ht="15.75">
      <c r="A114" s="22"/>
      <c r="B114" s="76" t="s">
        <v>113</v>
      </c>
      <c r="C114" s="77">
        <v>76.099999999999994</v>
      </c>
      <c r="D114" s="77">
        <v>174.9</v>
      </c>
      <c r="E114" s="64">
        <f>E115</f>
        <v>115.86599999999973</v>
      </c>
      <c r="F114" s="66">
        <f>F115+F116+F117</f>
        <v>1.49239999999995</v>
      </c>
      <c r="G114" s="66">
        <f>G115+G116+G117</f>
        <v>17.3</v>
      </c>
      <c r="H114" s="66">
        <f>H115+H116+H117</f>
        <v>22.9</v>
      </c>
      <c r="I114" s="31">
        <f>I115</f>
        <v>63.99280000000013</v>
      </c>
      <c r="J114" s="31">
        <f>J115</f>
        <v>157.39999999999944</v>
      </c>
      <c r="K114" s="32">
        <f>I114-J114</f>
        <v>-93.407199999999307</v>
      </c>
      <c r="L114" s="67">
        <f>L115+L116+L117</f>
        <v>22.947864000000045</v>
      </c>
      <c r="M114" s="66">
        <f>M115+M116+M117</f>
        <v>22.177064000000112</v>
      </c>
    </row>
    <row r="115" spans="1:13" ht="15.75">
      <c r="A115" s="46"/>
      <c r="B115" s="70" t="s">
        <v>114</v>
      </c>
      <c r="C115" s="71">
        <v>76.099999999999994</v>
      </c>
      <c r="D115" s="71">
        <v>174.9</v>
      </c>
      <c r="E115" s="72">
        <f t="shared" ref="E115:M115" si="12">E106</f>
        <v>115.86599999999973</v>
      </c>
      <c r="F115" s="66">
        <f t="shared" si="12"/>
        <v>1.49239999999995</v>
      </c>
      <c r="G115" s="66">
        <f>G106</f>
        <v>17.3</v>
      </c>
      <c r="H115" s="66">
        <f>H106</f>
        <v>22.9</v>
      </c>
      <c r="I115" s="31">
        <f>I106</f>
        <v>63.99280000000013</v>
      </c>
      <c r="J115" s="31">
        <f>J106</f>
        <v>157.39999999999944</v>
      </c>
      <c r="K115" s="32">
        <f>I115-J115</f>
        <v>-93.407199999999307</v>
      </c>
      <c r="L115" s="67">
        <f t="shared" si="12"/>
        <v>22.947864000000045</v>
      </c>
      <c r="M115" s="66">
        <f t="shared" si="12"/>
        <v>22.177064000000112</v>
      </c>
    </row>
    <row r="116" spans="1:13" ht="15.75">
      <c r="A116" s="46"/>
      <c r="B116" s="70" t="s">
        <v>115</v>
      </c>
      <c r="C116" s="71">
        <v>0</v>
      </c>
      <c r="D116" s="71">
        <v>0</v>
      </c>
      <c r="E116" s="72">
        <v>0</v>
      </c>
      <c r="F116" s="66">
        <v>0</v>
      </c>
      <c r="G116" s="66">
        <v>0</v>
      </c>
      <c r="H116" s="66">
        <v>0</v>
      </c>
      <c r="I116" s="31">
        <f t="shared" ref="I116:I125" si="13">F116+G116</f>
        <v>0</v>
      </c>
      <c r="J116" s="31"/>
      <c r="K116" s="32">
        <f t="shared" si="9"/>
        <v>0</v>
      </c>
      <c r="L116" s="67">
        <v>0</v>
      </c>
      <c r="M116" s="66">
        <v>0</v>
      </c>
    </row>
    <row r="117" spans="1:13" ht="15.75">
      <c r="A117" s="46"/>
      <c r="B117" s="70" t="s">
        <v>116</v>
      </c>
      <c r="C117" s="71">
        <v>0</v>
      </c>
      <c r="D117" s="71">
        <v>0</v>
      </c>
      <c r="E117" s="72">
        <v>0</v>
      </c>
      <c r="F117" s="66">
        <v>0</v>
      </c>
      <c r="G117" s="66">
        <v>0</v>
      </c>
      <c r="H117" s="66">
        <v>0</v>
      </c>
      <c r="I117" s="31">
        <f t="shared" si="13"/>
        <v>0</v>
      </c>
      <c r="J117" s="31"/>
      <c r="K117" s="32">
        <f t="shared" si="9"/>
        <v>0</v>
      </c>
      <c r="L117" s="67">
        <v>0</v>
      </c>
      <c r="M117" s="66">
        <v>0</v>
      </c>
    </row>
    <row r="118" spans="1:13" ht="15.75">
      <c r="A118" s="22"/>
      <c r="B118" s="49" t="s">
        <v>117</v>
      </c>
      <c r="C118" s="30">
        <f>SUM(C119:C119)</f>
        <v>0</v>
      </c>
      <c r="D118" s="30">
        <f>SUM(D119:D119)</f>
        <v>0</v>
      </c>
      <c r="E118" s="30">
        <f>SUM(E119:E119)</f>
        <v>0</v>
      </c>
      <c r="F118" s="66">
        <v>0</v>
      </c>
      <c r="G118" s="66">
        <v>0</v>
      </c>
      <c r="H118" s="66">
        <v>0</v>
      </c>
      <c r="I118" s="31">
        <f t="shared" si="13"/>
        <v>0</v>
      </c>
      <c r="J118" s="31"/>
      <c r="K118" s="32">
        <f t="shared" si="9"/>
        <v>0</v>
      </c>
      <c r="L118" s="67">
        <v>0</v>
      </c>
      <c r="M118" s="66">
        <v>0</v>
      </c>
    </row>
    <row r="119" spans="1:13" ht="15.75">
      <c r="A119" s="46"/>
      <c r="B119" s="40" t="s">
        <v>110</v>
      </c>
      <c r="C119" s="47">
        <v>0</v>
      </c>
      <c r="D119" s="47">
        <v>0</v>
      </c>
      <c r="E119" s="42">
        <v>0</v>
      </c>
      <c r="F119" s="78">
        <v>0</v>
      </c>
      <c r="G119" s="78">
        <v>0</v>
      </c>
      <c r="H119" s="78">
        <v>0</v>
      </c>
      <c r="I119" s="31">
        <f t="shared" si="13"/>
        <v>0</v>
      </c>
      <c r="J119" s="31"/>
      <c r="K119" s="32">
        <f t="shared" si="9"/>
        <v>0</v>
      </c>
      <c r="L119" s="79">
        <v>0</v>
      </c>
      <c r="M119" s="78">
        <v>0</v>
      </c>
    </row>
    <row r="120" spans="1:13" ht="15.75">
      <c r="A120" s="46"/>
      <c r="B120" s="70" t="s">
        <v>111</v>
      </c>
      <c r="C120" s="71">
        <v>0</v>
      </c>
      <c r="D120" s="71">
        <v>0</v>
      </c>
      <c r="E120" s="72">
        <v>0</v>
      </c>
      <c r="F120" s="73">
        <v>0</v>
      </c>
      <c r="G120" s="73">
        <v>0</v>
      </c>
      <c r="H120" s="73">
        <v>0</v>
      </c>
      <c r="I120" s="31">
        <f t="shared" si="13"/>
        <v>0</v>
      </c>
      <c r="J120" s="74"/>
      <c r="K120" s="32">
        <f t="shared" si="9"/>
        <v>0</v>
      </c>
      <c r="L120" s="80">
        <v>0</v>
      </c>
      <c r="M120" s="73">
        <v>0</v>
      </c>
    </row>
    <row r="121" spans="1:13" ht="15.75">
      <c r="A121" s="46"/>
      <c r="B121" s="70" t="s">
        <v>112</v>
      </c>
      <c r="C121" s="71">
        <v>0</v>
      </c>
      <c r="D121" s="71">
        <v>0</v>
      </c>
      <c r="E121" s="72">
        <v>0</v>
      </c>
      <c r="F121" s="73">
        <v>0</v>
      </c>
      <c r="G121" s="73">
        <v>0</v>
      </c>
      <c r="H121" s="73">
        <v>0</v>
      </c>
      <c r="I121" s="31">
        <f t="shared" si="13"/>
        <v>0</v>
      </c>
      <c r="J121" s="74"/>
      <c r="K121" s="32">
        <f t="shared" si="9"/>
        <v>0</v>
      </c>
      <c r="L121" s="80">
        <v>0</v>
      </c>
      <c r="M121" s="73">
        <v>0</v>
      </c>
    </row>
    <row r="122" spans="1:13" ht="15.75">
      <c r="A122" s="22"/>
      <c r="B122" s="76" t="s">
        <v>118</v>
      </c>
      <c r="C122" s="77">
        <f>SUM(C123:C123)</f>
        <v>76.099999999999994</v>
      </c>
      <c r="D122" s="77">
        <v>251</v>
      </c>
      <c r="E122" s="77">
        <f>E123</f>
        <v>191.96599999999972</v>
      </c>
      <c r="F122" s="65"/>
      <c r="G122" s="65"/>
      <c r="H122" s="65"/>
      <c r="I122" s="31">
        <f t="shared" si="13"/>
        <v>0</v>
      </c>
      <c r="J122" s="74"/>
      <c r="K122" s="32">
        <f t="shared" si="9"/>
        <v>0</v>
      </c>
      <c r="L122" s="75"/>
      <c r="M122" s="65"/>
    </row>
    <row r="123" spans="1:13" ht="15.75">
      <c r="A123" s="58"/>
      <c r="B123" s="81" t="s">
        <v>110</v>
      </c>
      <c r="C123" s="47">
        <f>C111+C115-C119</f>
        <v>76.099999999999994</v>
      </c>
      <c r="D123" s="47">
        <v>251</v>
      </c>
      <c r="E123" s="42">
        <f>E111+E115</f>
        <v>191.96599999999972</v>
      </c>
      <c r="F123" s="66"/>
      <c r="G123" s="66"/>
      <c r="H123" s="66"/>
      <c r="I123" s="31">
        <f t="shared" si="13"/>
        <v>0</v>
      </c>
      <c r="J123" s="31"/>
      <c r="K123" s="32">
        <f t="shared" si="9"/>
        <v>0</v>
      </c>
      <c r="L123" s="67"/>
      <c r="M123" s="66"/>
    </row>
    <row r="124" spans="1:13" ht="15.75">
      <c r="A124" s="58"/>
      <c r="B124" s="70" t="s">
        <v>111</v>
      </c>
      <c r="C124" s="71">
        <v>0</v>
      </c>
      <c r="D124" s="71">
        <v>0</v>
      </c>
      <c r="E124" s="72">
        <v>0</v>
      </c>
      <c r="F124" s="73">
        <v>0</v>
      </c>
      <c r="G124" s="73">
        <v>0</v>
      </c>
      <c r="H124" s="73"/>
      <c r="I124" s="31">
        <f t="shared" si="13"/>
        <v>0</v>
      </c>
      <c r="J124" s="74"/>
      <c r="K124" s="32">
        <f t="shared" si="9"/>
        <v>0</v>
      </c>
      <c r="L124" s="80">
        <v>0</v>
      </c>
      <c r="M124" s="73">
        <v>0</v>
      </c>
    </row>
    <row r="125" spans="1:13" ht="15.75">
      <c r="A125" s="58"/>
      <c r="B125" s="70" t="s">
        <v>112</v>
      </c>
      <c r="C125" s="71">
        <v>0</v>
      </c>
      <c r="D125" s="71">
        <v>0</v>
      </c>
      <c r="E125" s="72">
        <v>0</v>
      </c>
      <c r="F125" s="73">
        <v>0</v>
      </c>
      <c r="G125" s="73">
        <v>0</v>
      </c>
      <c r="H125" s="73"/>
      <c r="I125" s="31">
        <f t="shared" si="13"/>
        <v>0</v>
      </c>
      <c r="J125" s="74"/>
      <c r="K125" s="32">
        <f t="shared" si="9"/>
        <v>0</v>
      </c>
      <c r="L125" s="80">
        <v>0</v>
      </c>
      <c r="M125" s="73">
        <v>0</v>
      </c>
    </row>
    <row r="126" spans="1:13" ht="15.75">
      <c r="A126" s="22">
        <v>19</v>
      </c>
      <c r="B126" s="63" t="s">
        <v>119</v>
      </c>
      <c r="C126" s="82"/>
      <c r="D126" s="82"/>
      <c r="E126" s="82"/>
      <c r="F126" s="84"/>
      <c r="G126" s="84"/>
      <c r="H126" s="84"/>
      <c r="I126" s="26"/>
      <c r="J126" s="26"/>
      <c r="K126" s="27"/>
      <c r="L126" s="85"/>
      <c r="M126" s="84"/>
    </row>
    <row r="127" spans="1:13" ht="15.75">
      <c r="A127" s="86"/>
      <c r="B127" s="40" t="s">
        <v>120</v>
      </c>
      <c r="C127" s="37">
        <v>130.4</v>
      </c>
      <c r="D127" s="37"/>
      <c r="E127" s="87"/>
      <c r="F127" s="37"/>
      <c r="G127" s="37"/>
      <c r="H127" s="37"/>
      <c r="I127" s="26"/>
      <c r="J127" s="26"/>
      <c r="K127" s="27"/>
      <c r="L127" s="45"/>
      <c r="M127" s="37"/>
    </row>
    <row r="128" spans="1:13" ht="15.75">
      <c r="A128" s="86"/>
      <c r="B128" s="40" t="s">
        <v>121</v>
      </c>
      <c r="C128" s="37">
        <v>130.4</v>
      </c>
      <c r="D128" s="37"/>
      <c r="E128" s="87"/>
      <c r="F128" s="87"/>
      <c r="G128" s="87"/>
      <c r="H128" s="87"/>
      <c r="I128" s="26"/>
      <c r="J128" s="26"/>
      <c r="K128" s="27"/>
      <c r="L128" s="88"/>
      <c r="M128" s="87"/>
    </row>
    <row r="129" spans="1:13" ht="15.75">
      <c r="A129" s="86"/>
      <c r="B129" s="40" t="s">
        <v>122</v>
      </c>
      <c r="C129" s="87"/>
      <c r="D129" s="87">
        <v>242.2</v>
      </c>
      <c r="E129" s="87"/>
      <c r="F129" s="87"/>
      <c r="G129" s="87"/>
      <c r="H129" s="87"/>
      <c r="I129" s="26"/>
      <c r="J129" s="26"/>
      <c r="K129" s="27"/>
      <c r="L129" s="88"/>
      <c r="M129" s="87"/>
    </row>
    <row r="130" spans="1:13" ht="15.75">
      <c r="A130" s="86"/>
      <c r="B130" s="40" t="s">
        <v>121</v>
      </c>
      <c r="C130" s="87"/>
      <c r="D130" s="87">
        <v>242.2</v>
      </c>
      <c r="E130" s="87"/>
      <c r="F130" s="87"/>
      <c r="G130" s="87"/>
      <c r="H130" s="87"/>
      <c r="I130" s="26"/>
      <c r="J130" s="26"/>
      <c r="K130" s="27"/>
      <c r="L130" s="88"/>
      <c r="M130" s="87"/>
    </row>
    <row r="131" spans="1:13" ht="15.75">
      <c r="A131" s="86"/>
      <c r="B131" s="40" t="s">
        <v>123</v>
      </c>
      <c r="C131" s="87"/>
      <c r="D131" s="87"/>
      <c r="E131" s="87">
        <v>216.7</v>
      </c>
      <c r="F131" s="87"/>
      <c r="G131" s="87"/>
      <c r="H131" s="87"/>
      <c r="I131" s="31">
        <v>180</v>
      </c>
      <c r="J131" s="26"/>
      <c r="K131" s="27"/>
      <c r="L131" s="88"/>
      <c r="M131" s="87"/>
    </row>
    <row r="132" spans="1:13" ht="15.75">
      <c r="A132" s="86"/>
      <c r="B132" s="40" t="s">
        <v>121</v>
      </c>
      <c r="C132" s="87"/>
      <c r="D132" s="87"/>
      <c r="E132" s="87">
        <v>216.7</v>
      </c>
      <c r="F132" s="87"/>
      <c r="G132" s="87"/>
      <c r="H132" s="87"/>
      <c r="I132" s="31">
        <v>180</v>
      </c>
      <c r="J132" s="26"/>
      <c r="K132" s="27"/>
      <c r="L132" s="88"/>
      <c r="M132" s="87"/>
    </row>
    <row r="133" spans="1:13" ht="15.75">
      <c r="A133" s="86"/>
      <c r="B133" s="40" t="s">
        <v>124</v>
      </c>
      <c r="C133" s="87"/>
      <c r="D133" s="87"/>
      <c r="E133" s="87"/>
      <c r="F133" s="87"/>
      <c r="G133" s="87"/>
      <c r="H133" s="87"/>
      <c r="I133" s="89"/>
      <c r="J133" s="89">
        <v>342.9</v>
      </c>
      <c r="K133" s="27"/>
      <c r="L133" s="88"/>
      <c r="M133" s="87"/>
    </row>
    <row r="134" spans="1:13" ht="15.75">
      <c r="A134" s="86"/>
      <c r="B134" s="40" t="s">
        <v>121</v>
      </c>
      <c r="C134" s="87"/>
      <c r="D134" s="87"/>
      <c r="E134" s="87"/>
      <c r="F134" s="87"/>
      <c r="G134" s="87"/>
      <c r="H134" s="87"/>
      <c r="I134" s="89"/>
      <c r="J134" s="89">
        <v>342.9</v>
      </c>
      <c r="K134" s="27"/>
      <c r="L134" s="88"/>
      <c r="M134" s="87"/>
    </row>
    <row r="135" spans="1:13" ht="15.75">
      <c r="A135" s="22">
        <v>20</v>
      </c>
      <c r="B135" s="61" t="s">
        <v>125</v>
      </c>
      <c r="C135" s="83"/>
      <c r="D135" s="83"/>
      <c r="E135" s="87"/>
      <c r="F135" s="87"/>
      <c r="G135" s="87"/>
      <c r="H135" s="87"/>
      <c r="I135" s="26"/>
      <c r="J135" s="26"/>
      <c r="K135" s="27"/>
      <c r="L135" s="88"/>
      <c r="M135" s="83"/>
    </row>
    <row r="136" spans="1:13" ht="15.75">
      <c r="A136" s="86"/>
      <c r="B136" s="40" t="s">
        <v>120</v>
      </c>
      <c r="C136" s="87">
        <v>202.5</v>
      </c>
      <c r="D136" s="87"/>
      <c r="E136" s="87"/>
      <c r="F136" s="87"/>
      <c r="G136" s="87"/>
      <c r="H136" s="87"/>
      <c r="I136" s="26"/>
      <c r="J136" s="26"/>
      <c r="K136" s="27"/>
      <c r="L136" s="88"/>
      <c r="M136" s="87"/>
    </row>
    <row r="137" spans="1:13" ht="15.75">
      <c r="A137" s="86"/>
      <c r="B137" s="40" t="s">
        <v>126</v>
      </c>
      <c r="C137" s="37">
        <v>0.3</v>
      </c>
      <c r="D137" s="87"/>
      <c r="E137" s="87"/>
      <c r="F137" s="87"/>
      <c r="G137" s="87"/>
      <c r="H137" s="87"/>
      <c r="I137" s="26"/>
      <c r="J137" s="26"/>
      <c r="K137" s="27"/>
      <c r="L137" s="88"/>
      <c r="M137" s="87"/>
    </row>
    <row r="138" spans="1:13" ht="15.75">
      <c r="A138" s="86"/>
      <c r="B138" s="81" t="s">
        <v>122</v>
      </c>
      <c r="C138" s="87"/>
      <c r="D138" s="87">
        <v>225.4</v>
      </c>
      <c r="E138" s="87"/>
      <c r="F138" s="87"/>
      <c r="G138" s="87"/>
      <c r="H138" s="87"/>
      <c r="I138" s="26"/>
      <c r="J138" s="26"/>
      <c r="K138" s="27"/>
      <c r="L138" s="88"/>
      <c r="M138" s="87"/>
    </row>
    <row r="139" spans="1:13" ht="15.75">
      <c r="A139" s="86"/>
      <c r="B139" s="81" t="s">
        <v>126</v>
      </c>
      <c r="C139" s="87"/>
      <c r="D139" s="37">
        <v>29</v>
      </c>
      <c r="E139" s="87"/>
      <c r="F139" s="87"/>
      <c r="G139" s="87"/>
      <c r="H139" s="87"/>
      <c r="I139" s="26"/>
      <c r="J139" s="26"/>
      <c r="K139" s="27"/>
      <c r="L139" s="88"/>
      <c r="M139" s="87"/>
    </row>
    <row r="140" spans="1:13" ht="15.75">
      <c r="A140" s="86"/>
      <c r="B140" s="81" t="s">
        <v>123</v>
      </c>
      <c r="C140" s="87"/>
      <c r="D140" s="87"/>
      <c r="E140" s="37">
        <v>157</v>
      </c>
      <c r="F140" s="87"/>
      <c r="G140" s="87"/>
      <c r="H140" s="87"/>
      <c r="I140" s="31">
        <v>120</v>
      </c>
      <c r="J140" s="26"/>
      <c r="K140" s="27"/>
      <c r="L140" s="88"/>
      <c r="M140" s="87"/>
    </row>
    <row r="141" spans="1:13" ht="15.75">
      <c r="A141" s="86"/>
      <c r="B141" s="81" t="s">
        <v>126</v>
      </c>
      <c r="C141" s="87"/>
      <c r="D141" s="87"/>
      <c r="E141" s="37">
        <v>8.5</v>
      </c>
      <c r="F141" s="87"/>
      <c r="G141" s="87"/>
      <c r="H141" s="87"/>
      <c r="I141" s="26"/>
      <c r="J141" s="26"/>
      <c r="K141" s="27"/>
      <c r="L141" s="88"/>
      <c r="M141" s="87"/>
    </row>
    <row r="142" spans="1:13" ht="15.75">
      <c r="A142" s="86"/>
      <c r="B142" s="81" t="s">
        <v>124</v>
      </c>
      <c r="C142" s="87"/>
      <c r="D142" s="87"/>
      <c r="E142" s="37"/>
      <c r="F142" s="87"/>
      <c r="G142" s="87"/>
      <c r="H142" s="87"/>
      <c r="I142" s="89"/>
      <c r="J142" s="89">
        <v>928.8</v>
      </c>
      <c r="K142" s="27"/>
      <c r="L142" s="88"/>
      <c r="M142" s="87"/>
    </row>
    <row r="143" spans="1:13" ht="15.75">
      <c r="A143" s="86"/>
      <c r="B143" s="81" t="s">
        <v>126</v>
      </c>
      <c r="C143" s="87"/>
      <c r="D143" s="87"/>
      <c r="E143" s="37"/>
      <c r="F143" s="87"/>
      <c r="G143" s="87"/>
      <c r="H143" s="87"/>
      <c r="I143" s="89"/>
      <c r="J143" s="89">
        <v>2.9</v>
      </c>
      <c r="K143" s="27"/>
      <c r="L143" s="88"/>
      <c r="M143" s="87"/>
    </row>
    <row r="144" spans="1:13" ht="15.75">
      <c r="A144" s="22">
        <v>21</v>
      </c>
      <c r="B144" s="90" t="s">
        <v>127</v>
      </c>
      <c r="C144" s="91">
        <v>30</v>
      </c>
      <c r="D144" s="91">
        <v>39.5</v>
      </c>
      <c r="E144" s="91">
        <v>34</v>
      </c>
      <c r="F144" s="83"/>
      <c r="G144" s="83"/>
      <c r="H144" s="83"/>
      <c r="I144" s="26">
        <v>41</v>
      </c>
      <c r="J144" s="26">
        <v>39</v>
      </c>
      <c r="K144" s="27"/>
      <c r="L144" s="92"/>
      <c r="M144" s="92"/>
    </row>
    <row r="145" spans="1:13" ht="15.75">
      <c r="A145" s="93"/>
      <c r="B145" s="81" t="s">
        <v>128</v>
      </c>
      <c r="C145" s="87">
        <v>6</v>
      </c>
      <c r="D145" s="87">
        <v>6</v>
      </c>
      <c r="E145" s="87">
        <v>5</v>
      </c>
      <c r="F145" s="87"/>
      <c r="G145" s="87"/>
      <c r="H145" s="87"/>
      <c r="I145" s="26">
        <v>6</v>
      </c>
      <c r="J145" s="94">
        <v>5</v>
      </c>
      <c r="K145" s="27"/>
      <c r="L145" s="95"/>
      <c r="M145" s="95"/>
    </row>
    <row r="146" spans="1:13" ht="15.75">
      <c r="A146" s="22">
        <v>22</v>
      </c>
      <c r="B146" s="90" t="s">
        <v>129</v>
      </c>
      <c r="C146" s="26">
        <v>3419</v>
      </c>
      <c r="D146" s="26">
        <v>3069</v>
      </c>
      <c r="E146" s="26">
        <f>(E81+E58)/12/E144*1000</f>
        <v>3143.1372549019611</v>
      </c>
      <c r="F146" s="26"/>
      <c r="G146" s="26"/>
      <c r="H146" s="26"/>
      <c r="I146" s="26">
        <f>(I58+I81)/12/I144*1000</f>
        <v>3573.5772357723577</v>
      </c>
      <c r="J146" s="26">
        <f>(J58+J81)/12/J144*1000</f>
        <v>3797.0085470085473</v>
      </c>
      <c r="K146" s="27"/>
      <c r="L146" s="92"/>
      <c r="M146" s="92"/>
    </row>
    <row r="147" spans="1:13" ht="16.5" thickBot="1">
      <c r="A147" s="93"/>
      <c r="B147" s="96" t="s">
        <v>128</v>
      </c>
      <c r="C147" s="97">
        <v>3419</v>
      </c>
      <c r="D147" s="97">
        <f>D81/12/D145*1000</f>
        <v>3699.9999999999995</v>
      </c>
      <c r="E147" s="97">
        <f>E81/12/E145*1000</f>
        <v>3698.333333333333</v>
      </c>
      <c r="F147" s="97"/>
      <c r="G147" s="97"/>
      <c r="H147" s="97"/>
      <c r="I147" s="97">
        <f>(I81)/12/I145*1000</f>
        <v>4655.5555555555557</v>
      </c>
      <c r="J147" s="97">
        <f>(J81)/12/J145*1000</f>
        <v>4776.666666666667</v>
      </c>
      <c r="K147" s="98"/>
      <c r="L147" s="95"/>
      <c r="M147" s="95"/>
    </row>
    <row r="148" spans="1:13">
      <c r="F148" s="1"/>
      <c r="G148" s="1"/>
      <c r="H148" s="1"/>
      <c r="I148" s="1"/>
      <c r="J148" s="1"/>
      <c r="K148" s="1"/>
      <c r="L148" s="1"/>
      <c r="M148" s="1"/>
    </row>
    <row r="149" spans="1:13">
      <c r="F149" s="1"/>
      <c r="G149" s="1"/>
      <c r="H149" s="1"/>
      <c r="I149" s="1"/>
      <c r="J149" s="1"/>
      <c r="K149" s="1"/>
      <c r="L149" s="1"/>
      <c r="M149" s="1"/>
    </row>
    <row r="150" spans="1:13">
      <c r="A150" s="99"/>
      <c r="B150" s="99" t="s">
        <v>130</v>
      </c>
      <c r="C150" s="100"/>
      <c r="D150" s="100"/>
      <c r="E150" s="99" t="s">
        <v>131</v>
      </c>
      <c r="F150" s="101"/>
      <c r="G150" s="106" t="s">
        <v>132</v>
      </c>
      <c r="H150" s="102"/>
      <c r="I150" s="102" t="s">
        <v>131</v>
      </c>
      <c r="J150" s="102"/>
      <c r="K150" s="102"/>
      <c r="L150" s="101"/>
      <c r="M150" s="101"/>
    </row>
    <row r="151" spans="1:13">
      <c r="A151" s="99"/>
      <c r="B151" s="99"/>
      <c r="C151" s="99"/>
      <c r="D151" s="99"/>
      <c r="E151" s="99"/>
      <c r="F151" s="101"/>
      <c r="G151" s="106"/>
      <c r="H151" s="102"/>
      <c r="I151" s="102"/>
      <c r="J151" s="102"/>
      <c r="K151" s="102"/>
      <c r="L151" s="101"/>
      <c r="M151" s="101"/>
    </row>
    <row r="152" spans="1:13">
      <c r="A152" s="99"/>
      <c r="B152" s="99" t="s">
        <v>133</v>
      </c>
      <c r="C152" s="100"/>
      <c r="D152" s="100"/>
      <c r="E152" s="99" t="s">
        <v>134</v>
      </c>
      <c r="F152" s="101"/>
      <c r="G152" s="101"/>
      <c r="H152" s="101"/>
      <c r="I152" s="101" t="s">
        <v>134</v>
      </c>
      <c r="J152" s="101"/>
      <c r="K152" s="101"/>
      <c r="L152" s="101"/>
      <c r="M152" s="101"/>
    </row>
    <row r="153" spans="1:13">
      <c r="F153" s="1"/>
      <c r="G153" s="1"/>
      <c r="H153" s="1"/>
      <c r="I153" s="1"/>
      <c r="J153" s="1"/>
      <c r="K153" s="1"/>
      <c r="L153" s="1"/>
      <c r="M153" s="1"/>
    </row>
    <row r="154" spans="1:13">
      <c r="A154" s="99"/>
      <c r="B154" s="99" t="s">
        <v>135</v>
      </c>
      <c r="C154" s="100"/>
      <c r="D154" s="100"/>
      <c r="E154" s="99" t="s">
        <v>136</v>
      </c>
      <c r="F154" s="101"/>
      <c r="G154" s="101"/>
      <c r="H154" s="101"/>
      <c r="I154" s="101" t="s">
        <v>136</v>
      </c>
      <c r="J154" s="101"/>
      <c r="K154" s="101"/>
      <c r="L154" s="101"/>
      <c r="M154" s="101"/>
    </row>
    <row r="155" spans="1:13">
      <c r="F155" s="1"/>
      <c r="G155" s="1"/>
      <c r="H155" s="1"/>
      <c r="I155" s="1"/>
      <c r="J155" s="1"/>
      <c r="K155" s="1"/>
      <c r="L155" s="1"/>
      <c r="M155" s="1"/>
    </row>
    <row r="156" spans="1:13">
      <c r="C156" s="103"/>
      <c r="D156" s="103"/>
      <c r="E156" s="103"/>
      <c r="F156" s="1"/>
      <c r="G156" s="1"/>
      <c r="H156" s="1"/>
      <c r="I156" s="1"/>
      <c r="J156" s="1"/>
      <c r="K156" s="1"/>
      <c r="L156" s="1"/>
      <c r="M156" s="1"/>
    </row>
    <row r="157" spans="1:13">
      <c r="C157" s="103"/>
      <c r="D157" s="103"/>
      <c r="E157" s="103"/>
      <c r="F157" s="1"/>
      <c r="G157" s="1"/>
      <c r="H157" s="1"/>
      <c r="I157" s="1"/>
      <c r="J157" s="1"/>
      <c r="K157" s="1"/>
      <c r="L157" s="1"/>
      <c r="M157" s="1"/>
    </row>
    <row r="158" spans="1:13">
      <c r="C158" s="103"/>
      <c r="D158" s="103"/>
      <c r="E158" s="103"/>
      <c r="F158" s="1"/>
      <c r="G158" s="1"/>
      <c r="H158" s="1"/>
      <c r="I158" s="1"/>
      <c r="J158" s="1"/>
      <c r="K158" s="1"/>
      <c r="L158" s="1"/>
      <c r="M158" s="1"/>
    </row>
    <row r="159" spans="1:13">
      <c r="F159" s="1"/>
      <c r="G159" s="1"/>
      <c r="H159" s="1"/>
      <c r="I159" s="1"/>
      <c r="J159" s="1"/>
      <c r="K159" s="1"/>
      <c r="L159" s="1"/>
      <c r="M159" s="1"/>
    </row>
    <row r="160" spans="1:13">
      <c r="F160" s="1"/>
      <c r="G160" s="1"/>
      <c r="H160" s="1"/>
      <c r="I160" s="1"/>
      <c r="J160" s="1"/>
      <c r="K160" s="1"/>
      <c r="L160" s="1"/>
      <c r="M160" s="1"/>
    </row>
    <row r="161" spans="6:13">
      <c r="F161" s="1"/>
      <c r="G161" s="1"/>
      <c r="H161" s="1"/>
      <c r="I161" s="1"/>
      <c r="J161" s="1"/>
      <c r="K161" s="1"/>
      <c r="L161" s="1"/>
      <c r="M161" s="1"/>
    </row>
  </sheetData>
  <mergeCells count="23">
    <mergeCell ref="D109:D110"/>
    <mergeCell ref="C109:C110"/>
    <mergeCell ref="C99:C100"/>
    <mergeCell ref="A2:M2"/>
    <mergeCell ref="A3:M3"/>
    <mergeCell ref="A5:M5"/>
    <mergeCell ref="E99:E100"/>
    <mergeCell ref="D99:D100"/>
    <mergeCell ref="G99:G100"/>
    <mergeCell ref="H99:H100"/>
    <mergeCell ref="M109:M110"/>
    <mergeCell ref="I99:I100"/>
    <mergeCell ref="J99:J100"/>
    <mergeCell ref="K99:K100"/>
    <mergeCell ref="L99:L100"/>
    <mergeCell ref="M99:M100"/>
    <mergeCell ref="K109:K110"/>
    <mergeCell ref="G150:G151"/>
    <mergeCell ref="G109:G110"/>
    <mergeCell ref="I109:I110"/>
    <mergeCell ref="J109:J110"/>
    <mergeCell ref="E109:E110"/>
    <mergeCell ref="L109:L110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2017-03-27T09:49:38Z</dcterms:modified>
</cp:coreProperties>
</file>