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0" windowWidth="15195" windowHeight="11100"/>
  </bookViews>
  <sheets>
    <sheet name="аналіз фін плану за 1 півріччя " sheetId="4" r:id="rId1"/>
  </sheets>
  <definedNames>
    <definedName name="_xlnm._FilterDatabase" localSheetId="0" hidden="1">'аналіз фін плану за 1 півріччя '!$G$11:$X$125</definedName>
  </definedNames>
  <calcPr calcId="145621"/>
</workbook>
</file>

<file path=xl/calcChain.xml><?xml version="1.0" encoding="utf-8"?>
<calcChain xmlns="http://schemas.openxmlformats.org/spreadsheetml/2006/main">
  <c r="L147" i="4" l="1"/>
  <c r="L146" i="4"/>
  <c r="K37" i="4" l="1"/>
  <c r="J115" i="4"/>
  <c r="J114" i="4" s="1"/>
  <c r="K91" i="4" l="1"/>
  <c r="K92" i="4"/>
  <c r="K93" i="4"/>
  <c r="K94" i="4"/>
  <c r="K95" i="4"/>
  <c r="K96" i="4"/>
  <c r="K97" i="4"/>
  <c r="K98" i="4"/>
  <c r="K90" i="4"/>
  <c r="K86" i="4"/>
  <c r="K85" i="4"/>
  <c r="K83" i="4"/>
  <c r="K82" i="4"/>
  <c r="J89" i="4"/>
  <c r="J84" i="4"/>
  <c r="J81" i="4"/>
  <c r="K69" i="4"/>
  <c r="K70" i="4"/>
  <c r="K71" i="4"/>
  <c r="K72" i="4"/>
  <c r="K73" i="4"/>
  <c r="K74" i="4"/>
  <c r="K75" i="4"/>
  <c r="K76" i="4"/>
  <c r="K77" i="4"/>
  <c r="K68" i="4"/>
  <c r="K66" i="4"/>
  <c r="K63" i="4"/>
  <c r="J67" i="4"/>
  <c r="K60" i="4"/>
  <c r="K59" i="4"/>
  <c r="K58" i="4" s="1"/>
  <c r="J61" i="4"/>
  <c r="J62" i="4" s="1"/>
  <c r="K54" i="4"/>
  <c r="K55" i="4"/>
  <c r="K56" i="4"/>
  <c r="K57" i="4"/>
  <c r="K53" i="4"/>
  <c r="K41" i="4"/>
  <c r="K42" i="4"/>
  <c r="K43" i="4"/>
  <c r="K44" i="4"/>
  <c r="K46" i="4"/>
  <c r="K47" i="4"/>
  <c r="K48" i="4"/>
  <c r="K49" i="4"/>
  <c r="K50" i="4"/>
  <c r="K51" i="4"/>
  <c r="K39" i="4"/>
  <c r="J52" i="4"/>
  <c r="J45" i="4"/>
  <c r="J40" i="4"/>
  <c r="K11" i="4"/>
  <c r="K28" i="4"/>
  <c r="K29" i="4"/>
  <c r="K30" i="4"/>
  <c r="K31" i="4"/>
  <c r="K32" i="4"/>
  <c r="K33" i="4"/>
  <c r="K34" i="4"/>
  <c r="K35" i="4"/>
  <c r="K36" i="4"/>
  <c r="K27" i="4"/>
  <c r="J26" i="4"/>
  <c r="K14" i="4"/>
  <c r="K15" i="4"/>
  <c r="K16" i="4"/>
  <c r="K17" i="4"/>
  <c r="K18" i="4"/>
  <c r="K19" i="4"/>
  <c r="K20" i="4"/>
  <c r="K21" i="4"/>
  <c r="K22" i="4"/>
  <c r="K23" i="4"/>
  <c r="K24" i="4"/>
  <c r="K25" i="4"/>
  <c r="K13" i="4"/>
  <c r="J12" i="4"/>
  <c r="J38" i="4" l="1"/>
  <c r="J80" i="4"/>
  <c r="J99" i="4" s="1"/>
  <c r="J104" i="4" s="1"/>
  <c r="J105" i="4" s="1"/>
  <c r="J58" i="4"/>
  <c r="J37" i="4" l="1"/>
  <c r="L89" i="4"/>
  <c r="L84" i="4"/>
  <c r="L81" i="4"/>
  <c r="L67" i="4"/>
  <c r="L62" i="4"/>
  <c r="L58" i="4"/>
  <c r="L52" i="4"/>
  <c r="L38" i="4" s="1"/>
  <c r="L37" i="4" s="1"/>
  <c r="L26" i="4"/>
  <c r="L12" i="4"/>
  <c r="M100" i="4"/>
  <c r="M107" i="4"/>
  <c r="M14" i="4"/>
  <c r="M15" i="4"/>
  <c r="M16" i="4"/>
  <c r="M17" i="4"/>
  <c r="M18" i="4"/>
  <c r="M19" i="4"/>
  <c r="M20" i="4"/>
  <c r="M21" i="4"/>
  <c r="M22" i="4"/>
  <c r="M23" i="4"/>
  <c r="M24" i="4"/>
  <c r="M25" i="4"/>
  <c r="M27" i="4"/>
  <c r="M29" i="4"/>
  <c r="M30" i="4"/>
  <c r="M31" i="4"/>
  <c r="M32" i="4"/>
  <c r="M33" i="4"/>
  <c r="M34" i="4"/>
  <c r="M35" i="4"/>
  <c r="M36" i="4"/>
  <c r="M41" i="4"/>
  <c r="M42" i="4"/>
  <c r="M43" i="4"/>
  <c r="M44" i="4"/>
  <c r="M46" i="4"/>
  <c r="M47" i="4"/>
  <c r="M48" i="4"/>
  <c r="M49" i="4"/>
  <c r="M50" i="4"/>
  <c r="M51" i="4"/>
  <c r="M54" i="4"/>
  <c r="M55" i="4"/>
  <c r="M56" i="4"/>
  <c r="M57" i="4"/>
  <c r="M60" i="4"/>
  <c r="M64" i="4"/>
  <c r="M66" i="4"/>
  <c r="M69" i="4"/>
  <c r="M70" i="4"/>
  <c r="M71" i="4"/>
  <c r="M72" i="4"/>
  <c r="M73" i="4"/>
  <c r="M74" i="4"/>
  <c r="M75" i="4"/>
  <c r="M76" i="4"/>
  <c r="M77" i="4"/>
  <c r="K79" i="4"/>
  <c r="M79" i="4" s="1"/>
  <c r="M82" i="4"/>
  <c r="M83" i="4"/>
  <c r="M85" i="4"/>
  <c r="M86" i="4"/>
  <c r="M87" i="4"/>
  <c r="K88" i="4"/>
  <c r="M88" i="4" s="1"/>
  <c r="M90" i="4"/>
  <c r="M91" i="4"/>
  <c r="M92" i="4"/>
  <c r="M93" i="4"/>
  <c r="M94" i="4"/>
  <c r="M95" i="4"/>
  <c r="M96" i="4"/>
  <c r="M97" i="4"/>
  <c r="M98" i="4"/>
  <c r="K101" i="4"/>
  <c r="M101" i="4" s="1"/>
  <c r="K102" i="4"/>
  <c r="M102" i="4" s="1"/>
  <c r="K103" i="4"/>
  <c r="M103" i="4" s="1"/>
  <c r="K110" i="4"/>
  <c r="M110" i="4" s="1"/>
  <c r="K111" i="4"/>
  <c r="M111" i="4" s="1"/>
  <c r="K112" i="4"/>
  <c r="M112" i="4" s="1"/>
  <c r="K113" i="4"/>
  <c r="M113" i="4" s="1"/>
  <c r="K116" i="4"/>
  <c r="M116" i="4" s="1"/>
  <c r="K117" i="4"/>
  <c r="M117" i="4" s="1"/>
  <c r="K118" i="4"/>
  <c r="M118" i="4" s="1"/>
  <c r="K119" i="4"/>
  <c r="M119" i="4" s="1"/>
  <c r="K120" i="4"/>
  <c r="M120" i="4" s="1"/>
  <c r="K121" i="4"/>
  <c r="M121" i="4" s="1"/>
  <c r="K122" i="4"/>
  <c r="M122" i="4" s="1"/>
  <c r="K123" i="4"/>
  <c r="M123" i="4" s="1"/>
  <c r="K124" i="4"/>
  <c r="M124" i="4" s="1"/>
  <c r="K125" i="4"/>
  <c r="M125" i="4" s="1"/>
  <c r="M11" i="4"/>
  <c r="L80" i="4" l="1"/>
  <c r="K52" i="4"/>
  <c r="M52" i="4" s="1"/>
  <c r="L78" i="4"/>
  <c r="L99" i="4" s="1"/>
  <c r="L104" i="4" s="1"/>
  <c r="L106" i="4" s="1"/>
  <c r="K26" i="4"/>
  <c r="M26" i="4" s="1"/>
  <c r="K12" i="4"/>
  <c r="K67" i="4"/>
  <c r="M67" i="4" s="1"/>
  <c r="M28" i="4"/>
  <c r="M13" i="4"/>
  <c r="K81" i="4"/>
  <c r="K84" i="4"/>
  <c r="M84" i="4" s="1"/>
  <c r="K89" i="4"/>
  <c r="M89" i="4" s="1"/>
  <c r="M68" i="4"/>
  <c r="M63" i="4"/>
  <c r="M59" i="4"/>
  <c r="M53" i="4"/>
  <c r="M39" i="4"/>
  <c r="M12" i="4"/>
  <c r="P54" i="4"/>
  <c r="G54" i="4" s="1"/>
  <c r="M81" i="4" l="1"/>
  <c r="K80" i="4"/>
  <c r="M80" i="4" s="1"/>
  <c r="D109" i="4"/>
  <c r="C123" i="4"/>
  <c r="E111" i="4" s="1"/>
  <c r="O45" i="4"/>
  <c r="N45" i="4"/>
  <c r="H45" i="4"/>
  <c r="I65" i="4"/>
  <c r="I62" i="4" s="1"/>
  <c r="N61" i="4"/>
  <c r="O61" i="4"/>
  <c r="O65" i="4" s="1"/>
  <c r="O62" i="4" s="1"/>
  <c r="N40" i="4"/>
  <c r="O40" i="4"/>
  <c r="H40" i="4"/>
  <c r="H52" i="4"/>
  <c r="P97" i="4"/>
  <c r="G97" i="4" s="1"/>
  <c r="P56" i="4"/>
  <c r="G56" i="4" s="1"/>
  <c r="P47" i="4"/>
  <c r="G47" i="4" s="1"/>
  <c r="P50" i="4"/>
  <c r="G50" i="4" s="1"/>
  <c r="P42" i="4"/>
  <c r="G42" i="4" s="1"/>
  <c r="H81" i="4"/>
  <c r="H147" i="4" s="1"/>
  <c r="G28" i="4"/>
  <c r="C118" i="4"/>
  <c r="D118" i="4"/>
  <c r="E118" i="4"/>
  <c r="G118" i="4"/>
  <c r="P118" i="4"/>
  <c r="I52" i="4"/>
  <c r="N52" i="4"/>
  <c r="O52" i="4"/>
  <c r="C52" i="4"/>
  <c r="C38" i="4" s="1"/>
  <c r="E52" i="4"/>
  <c r="E38" i="4" s="1"/>
  <c r="D52" i="4"/>
  <c r="D38" i="4" s="1"/>
  <c r="H12" i="4"/>
  <c r="I12" i="4"/>
  <c r="N12" i="4"/>
  <c r="O12" i="4"/>
  <c r="D12" i="4"/>
  <c r="E12" i="4"/>
  <c r="C12" i="4"/>
  <c r="P24" i="4"/>
  <c r="P25" i="4"/>
  <c r="G25" i="4" s="1"/>
  <c r="P23" i="4"/>
  <c r="G23" i="4" s="1"/>
  <c r="P22" i="4"/>
  <c r="G22" i="4" s="1"/>
  <c r="P21" i="4"/>
  <c r="G21" i="4" s="1"/>
  <c r="P20" i="4"/>
  <c r="G20" i="4" s="1"/>
  <c r="P19" i="4"/>
  <c r="G19" i="4" s="1"/>
  <c r="P18" i="4"/>
  <c r="G18" i="4" s="1"/>
  <c r="P17" i="4"/>
  <c r="G17" i="4" s="1"/>
  <c r="P14" i="4"/>
  <c r="G14" i="4" s="1"/>
  <c r="P13" i="4"/>
  <c r="G13" i="4" s="1"/>
  <c r="O81" i="4"/>
  <c r="P27" i="4"/>
  <c r="P123" i="4"/>
  <c r="P122" i="4"/>
  <c r="C122" i="4"/>
  <c r="P119" i="4"/>
  <c r="P111" i="4"/>
  <c r="P110" i="4"/>
  <c r="O109" i="4"/>
  <c r="N109" i="4"/>
  <c r="I109" i="4"/>
  <c r="H109" i="4"/>
  <c r="P107" i="4"/>
  <c r="G107" i="4" s="1"/>
  <c r="P103" i="4"/>
  <c r="G103" i="4" s="1"/>
  <c r="P102" i="4"/>
  <c r="G102" i="4" s="1"/>
  <c r="P101" i="4"/>
  <c r="G101" i="4" s="1"/>
  <c r="P98" i="4"/>
  <c r="G98" i="4" s="1"/>
  <c r="P96" i="4"/>
  <c r="G96" i="4" s="1"/>
  <c r="P95" i="4"/>
  <c r="G95" i="4" s="1"/>
  <c r="P94" i="4"/>
  <c r="G94" i="4" s="1"/>
  <c r="P93" i="4"/>
  <c r="G93" i="4" s="1"/>
  <c r="P92" i="4"/>
  <c r="G92" i="4" s="1"/>
  <c r="P91" i="4"/>
  <c r="G91" i="4" s="1"/>
  <c r="P90" i="4"/>
  <c r="G90" i="4" s="1"/>
  <c r="O89" i="4"/>
  <c r="N89" i="4"/>
  <c r="I89" i="4"/>
  <c r="H89" i="4"/>
  <c r="E89" i="4"/>
  <c r="D89" i="4"/>
  <c r="C89" i="4"/>
  <c r="P88" i="4"/>
  <c r="G88" i="4" s="1"/>
  <c r="P87" i="4"/>
  <c r="G87" i="4" s="1"/>
  <c r="P86" i="4"/>
  <c r="G86" i="4" s="1"/>
  <c r="P85" i="4"/>
  <c r="G85" i="4" s="1"/>
  <c r="O84" i="4"/>
  <c r="N84" i="4"/>
  <c r="I84" i="4"/>
  <c r="H84" i="4"/>
  <c r="E84" i="4"/>
  <c r="D84" i="4"/>
  <c r="C84" i="4"/>
  <c r="P83" i="4"/>
  <c r="G83" i="4" s="1"/>
  <c r="P82" i="4"/>
  <c r="G82" i="4" s="1"/>
  <c r="N81" i="4"/>
  <c r="N80" i="4" s="1"/>
  <c r="I81" i="4"/>
  <c r="I147" i="4" s="1"/>
  <c r="E81" i="4"/>
  <c r="D81" i="4"/>
  <c r="C81" i="4"/>
  <c r="P79" i="4"/>
  <c r="G79" i="4" s="1"/>
  <c r="P77" i="4"/>
  <c r="G77" i="4" s="1"/>
  <c r="P76" i="4"/>
  <c r="G76" i="4" s="1"/>
  <c r="P75" i="4"/>
  <c r="G75" i="4" s="1"/>
  <c r="P74" i="4"/>
  <c r="G74" i="4" s="1"/>
  <c r="P73" i="4"/>
  <c r="G73" i="4" s="1"/>
  <c r="P72" i="4"/>
  <c r="G72" i="4" s="1"/>
  <c r="P71" i="4"/>
  <c r="G71" i="4" s="1"/>
  <c r="P70" i="4"/>
  <c r="G70" i="4" s="1"/>
  <c r="P69" i="4"/>
  <c r="G69" i="4" s="1"/>
  <c r="P68" i="4"/>
  <c r="G68" i="4" s="1"/>
  <c r="O67" i="4"/>
  <c r="N67" i="4"/>
  <c r="I67" i="4"/>
  <c r="H67" i="4"/>
  <c r="E67" i="4"/>
  <c r="D67" i="4"/>
  <c r="C67" i="4"/>
  <c r="P66" i="4"/>
  <c r="G66" i="4" s="1"/>
  <c r="P64" i="4"/>
  <c r="G64" i="4" s="1"/>
  <c r="P63" i="4"/>
  <c r="G63" i="4" s="1"/>
  <c r="E62" i="4"/>
  <c r="D62" i="4"/>
  <c r="C62" i="4"/>
  <c r="P60" i="4"/>
  <c r="G60" i="4" s="1"/>
  <c r="P59" i="4"/>
  <c r="G59" i="4" s="1"/>
  <c r="O58" i="4"/>
  <c r="E58" i="4"/>
  <c r="D58" i="4"/>
  <c r="C58" i="4"/>
  <c r="P57" i="4"/>
  <c r="G57" i="4" s="1"/>
  <c r="P55" i="4"/>
  <c r="G55" i="4" s="1"/>
  <c r="P53" i="4"/>
  <c r="G53" i="4" s="1"/>
  <c r="P51" i="4"/>
  <c r="G51" i="4" s="1"/>
  <c r="P49" i="4"/>
  <c r="G49" i="4" s="1"/>
  <c r="P48" i="4"/>
  <c r="G48" i="4" s="1"/>
  <c r="P46" i="4"/>
  <c r="G46" i="4" s="1"/>
  <c r="P44" i="4"/>
  <c r="G44" i="4" s="1"/>
  <c r="P43" i="4"/>
  <c r="G43" i="4" s="1"/>
  <c r="P41" i="4"/>
  <c r="G41" i="4" s="1"/>
  <c r="U39" i="4"/>
  <c r="T39" i="4"/>
  <c r="S39" i="4"/>
  <c r="R39" i="4"/>
  <c r="P39" i="4"/>
  <c r="G39" i="4" s="1"/>
  <c r="U37" i="4"/>
  <c r="T37" i="4"/>
  <c r="S37" i="4"/>
  <c r="R37" i="4"/>
  <c r="U36" i="4"/>
  <c r="T36" i="4"/>
  <c r="S36" i="4"/>
  <c r="R36" i="4"/>
  <c r="P36" i="4"/>
  <c r="G36" i="4" s="1"/>
  <c r="P35" i="4"/>
  <c r="G35" i="4" s="1"/>
  <c r="P34" i="4"/>
  <c r="G34" i="4" s="1"/>
  <c r="P33" i="4"/>
  <c r="G33" i="4" s="1"/>
  <c r="P32" i="4"/>
  <c r="G32" i="4" s="1"/>
  <c r="P31" i="4"/>
  <c r="G31" i="4" s="1"/>
  <c r="U28" i="4"/>
  <c r="T28" i="4"/>
  <c r="S28" i="4"/>
  <c r="R28" i="4"/>
  <c r="P28" i="4"/>
  <c r="U27" i="4"/>
  <c r="T27" i="4"/>
  <c r="S27" i="4"/>
  <c r="R27" i="4"/>
  <c r="O26" i="4"/>
  <c r="N26" i="4"/>
  <c r="I26" i="4"/>
  <c r="E26" i="4"/>
  <c r="D26" i="4"/>
  <c r="C26" i="4"/>
  <c r="P11" i="4"/>
  <c r="G11" i="4" s="1"/>
  <c r="G27" i="4"/>
  <c r="H26" i="4"/>
  <c r="K40" i="4" l="1"/>
  <c r="M40" i="4" s="1"/>
  <c r="M61" i="4"/>
  <c r="K45" i="4"/>
  <c r="M45" i="4" s="1"/>
  <c r="O80" i="4"/>
  <c r="H38" i="4"/>
  <c r="M58" i="4"/>
  <c r="E80" i="4"/>
  <c r="I80" i="4"/>
  <c r="P84" i="4"/>
  <c r="G84" i="4" s="1"/>
  <c r="H80" i="4"/>
  <c r="P80" i="4" s="1"/>
  <c r="G80" i="4" s="1"/>
  <c r="K109" i="4"/>
  <c r="M109" i="4" s="1"/>
  <c r="Q37" i="4"/>
  <c r="P89" i="4"/>
  <c r="G89" i="4" s="1"/>
  <c r="P40" i="4"/>
  <c r="G40" i="4" s="1"/>
  <c r="P61" i="4"/>
  <c r="G61" i="4" s="1"/>
  <c r="G58" i="4" s="1"/>
  <c r="I38" i="4"/>
  <c r="D37" i="4"/>
  <c r="D78" i="4" s="1"/>
  <c r="I58" i="4"/>
  <c r="I146" i="4" s="1"/>
  <c r="P45" i="4"/>
  <c r="G45" i="4" s="1"/>
  <c r="E37" i="4"/>
  <c r="E78" i="4" s="1"/>
  <c r="C37" i="4"/>
  <c r="C78" i="4" s="1"/>
  <c r="O38" i="4"/>
  <c r="O37" i="4" s="1"/>
  <c r="O78" i="4" s="1"/>
  <c r="Q28" i="4"/>
  <c r="Q36" i="4"/>
  <c r="G52" i="4"/>
  <c r="P67" i="4"/>
  <c r="G67" i="4" s="1"/>
  <c r="C80" i="4"/>
  <c r="E147" i="4"/>
  <c r="E146" i="4"/>
  <c r="P109" i="4"/>
  <c r="D80" i="4"/>
  <c r="D147" i="4"/>
  <c r="P12" i="4"/>
  <c r="Q27" i="4"/>
  <c r="P81" i="4"/>
  <c r="G81" i="4" s="1"/>
  <c r="G147" i="4" s="1"/>
  <c r="G12" i="4"/>
  <c r="P26" i="4"/>
  <c r="G26" i="4" s="1"/>
  <c r="E109" i="4"/>
  <c r="N38" i="4"/>
  <c r="H65" i="4"/>
  <c r="H58" i="4"/>
  <c r="H146" i="4" s="1"/>
  <c r="N65" i="4"/>
  <c r="N62" i="4" s="1"/>
  <c r="N58" i="4"/>
  <c r="O99" i="4" l="1"/>
  <c r="O104" i="4" s="1"/>
  <c r="O105" i="4" s="1"/>
  <c r="O106" i="4" s="1"/>
  <c r="O115" i="4" s="1"/>
  <c r="O114" i="4" s="1"/>
  <c r="K38" i="4"/>
  <c r="E99" i="4"/>
  <c r="E104" i="4" s="1"/>
  <c r="E105" i="4" s="1"/>
  <c r="E106" i="4" s="1"/>
  <c r="E115" i="4" s="1"/>
  <c r="G38" i="4"/>
  <c r="M65" i="4"/>
  <c r="K62" i="4"/>
  <c r="M62" i="4" s="1"/>
  <c r="I37" i="4"/>
  <c r="I78" i="4" s="1"/>
  <c r="I104" i="4" s="1"/>
  <c r="D99" i="4"/>
  <c r="C99" i="4"/>
  <c r="Q39" i="4"/>
  <c r="Q31" i="4"/>
  <c r="G146" i="4"/>
  <c r="H62" i="4"/>
  <c r="P62" i="4" s="1"/>
  <c r="G62" i="4" s="1"/>
  <c r="P65" i="4"/>
  <c r="G65" i="4" s="1"/>
  <c r="P58" i="4"/>
  <c r="N37" i="4"/>
  <c r="N78" i="4" s="1"/>
  <c r="N99" i="4" s="1"/>
  <c r="N104" i="4" s="1"/>
  <c r="P38" i="4"/>
  <c r="M38" i="4" l="1"/>
  <c r="O108" i="4"/>
  <c r="E108" i="4"/>
  <c r="K99" i="4"/>
  <c r="K104" i="4" s="1"/>
  <c r="M104" i="4" s="1"/>
  <c r="I105" i="4"/>
  <c r="I108" i="4" s="1"/>
  <c r="H37" i="4"/>
  <c r="E114" i="4"/>
  <c r="E123" i="4"/>
  <c r="N105" i="4"/>
  <c r="N106" i="4" s="1"/>
  <c r="M37" i="4" l="1"/>
  <c r="K105" i="4"/>
  <c r="K106" i="4" s="1"/>
  <c r="I115" i="4"/>
  <c r="I114" i="4" s="1"/>
  <c r="H78" i="4"/>
  <c r="P78" i="4" s="1"/>
  <c r="G78" i="4" s="1"/>
  <c r="P37" i="4"/>
  <c r="G37" i="4" s="1"/>
  <c r="N115" i="4"/>
  <c r="N114" i="4" s="1"/>
  <c r="N108" i="4"/>
  <c r="E122" i="4"/>
  <c r="G111" i="4"/>
  <c r="H99" i="4"/>
  <c r="M99" i="4" s="1"/>
  <c r="M78" i="4" l="1"/>
  <c r="G109" i="4"/>
  <c r="P100" i="4"/>
  <c r="G99" i="4" s="1"/>
  <c r="H104" i="4"/>
  <c r="P104" i="4" l="1"/>
  <c r="G104" i="4" s="1"/>
  <c r="H105" i="4"/>
  <c r="P105" i="4" l="1"/>
  <c r="G105" i="4" s="1"/>
  <c r="M105" i="4"/>
  <c r="H106" i="4"/>
  <c r="M106" i="4" s="1"/>
  <c r="H108" i="4" l="1"/>
  <c r="P108" i="4" s="1"/>
  <c r="H115" i="4"/>
  <c r="K115" i="4" s="1"/>
  <c r="M115" i="4" s="1"/>
  <c r="P106" i="4"/>
  <c r="G106" i="4" s="1"/>
  <c r="G115" i="4" s="1"/>
  <c r="P115" i="4" l="1"/>
  <c r="H114" i="4"/>
  <c r="K114" i="4" s="1"/>
  <c r="M114" i="4" s="1"/>
  <c r="M108" i="4"/>
  <c r="G108" i="4"/>
  <c r="G114" i="4"/>
  <c r="P114" i="4"/>
</calcChain>
</file>

<file path=xl/sharedStrings.xml><?xml version="1.0" encoding="utf-8"?>
<sst xmlns="http://schemas.openxmlformats.org/spreadsheetml/2006/main" count="234" uniqueCount="199">
  <si>
    <t>№ з/п</t>
  </si>
  <si>
    <t>Найменування статті</t>
  </si>
  <si>
    <t>Факт</t>
  </si>
  <si>
    <t>Всього</t>
  </si>
  <si>
    <t>1кв.</t>
  </si>
  <si>
    <t>2кв.</t>
  </si>
  <si>
    <t>3кв.</t>
  </si>
  <si>
    <t>4кв.</t>
  </si>
  <si>
    <t>на замовлення Шевч.РР</t>
  </si>
  <si>
    <t>на замовлення Перш.РР</t>
  </si>
  <si>
    <t>створення аварійного запасу</t>
  </si>
  <si>
    <t>бюджетні асигнування</t>
  </si>
  <si>
    <t>автопослуги</t>
  </si>
  <si>
    <t>ремонтні роботи</t>
  </si>
  <si>
    <t>.4.1.</t>
  </si>
  <si>
    <t>.4.2.</t>
  </si>
  <si>
    <t>Витрати на оплату праці</t>
  </si>
  <si>
    <t>.4.3.</t>
  </si>
  <si>
    <t>Відрахування на соціальні заходи</t>
  </si>
  <si>
    <t>.4.4.</t>
  </si>
  <si>
    <t>Амортизація</t>
  </si>
  <si>
    <t>.4.5.</t>
  </si>
  <si>
    <t>матеріальна допомога</t>
  </si>
  <si>
    <t>Валовий прибуток (збиток)</t>
  </si>
  <si>
    <t>Інші операційні витрати, в т.ч.</t>
  </si>
  <si>
    <t>лікарняні з ФП</t>
  </si>
  <si>
    <t>Фінансовий результат від операційної діяльності,</t>
  </si>
  <si>
    <t>Інші доходи</t>
  </si>
  <si>
    <t>Інші витрати</t>
  </si>
  <si>
    <t>Податок на прибуток</t>
  </si>
  <si>
    <t>Рентабельність, %</t>
  </si>
  <si>
    <t>нараховано всього, в т.ч.:</t>
  </si>
  <si>
    <t>фактично використано, всього, в т.ч.:</t>
  </si>
  <si>
    <t xml:space="preserve">на розвиток виробництва </t>
  </si>
  <si>
    <t xml:space="preserve">     в т.ч. поточна</t>
  </si>
  <si>
    <t xml:space="preserve">   на 01.01.2014р.</t>
  </si>
  <si>
    <t xml:space="preserve">   на 01.01.2015р.</t>
  </si>
  <si>
    <t>Кредиторська заборгованість</t>
  </si>
  <si>
    <t>Головний бухгалтер</t>
  </si>
  <si>
    <t>Берт К.А.</t>
  </si>
  <si>
    <t>М.П.</t>
  </si>
  <si>
    <t xml:space="preserve">     в т.ч. по зарплаті</t>
  </si>
  <si>
    <t>на замовлення Садг.РР</t>
  </si>
  <si>
    <t>на замовлення г/підприємств</t>
  </si>
  <si>
    <t>на замовлення Адмінсуду</t>
  </si>
  <si>
    <t>ремонтні роботи ДЖКГ. Петрів.ярм.</t>
  </si>
  <si>
    <t>Прогноз</t>
  </si>
  <si>
    <t>фінансова підтримка (урни)</t>
  </si>
  <si>
    <t>інші доходи</t>
  </si>
  <si>
    <t>інші</t>
  </si>
  <si>
    <t>В.о.начальника МКП "АДС-080"</t>
  </si>
  <si>
    <t>Гавриш І.П.</t>
  </si>
  <si>
    <t>матеріали осн.</t>
  </si>
  <si>
    <t>матеріали вик.роб.</t>
  </si>
  <si>
    <t>опалення осн.</t>
  </si>
  <si>
    <t>паливо-мастильні матеріали осн.</t>
  </si>
  <si>
    <t>паливо-мастильні матеріали вик.роб.</t>
  </si>
  <si>
    <t>водопостачання і водовідведення осн.</t>
  </si>
  <si>
    <t>електроенергія осн.</t>
  </si>
  <si>
    <t>послуги зв"язку осн.</t>
  </si>
  <si>
    <t>оплата праці осн.</t>
  </si>
  <si>
    <t>оплата праці вик.роб.</t>
  </si>
  <si>
    <t>відрахування осн.</t>
  </si>
  <si>
    <t>відрахування вик.роб.</t>
  </si>
  <si>
    <t>запчастини осн.</t>
  </si>
  <si>
    <t>запчастини вик.роб.</t>
  </si>
  <si>
    <t>послуги банку вик.роб.</t>
  </si>
  <si>
    <t>страхування водіїв та ЦВ вик.роб.</t>
  </si>
  <si>
    <t>ТО автотранспорту вик.роб.</t>
  </si>
  <si>
    <t xml:space="preserve">Інші витрати </t>
  </si>
  <si>
    <t>канцтовари осн.</t>
  </si>
  <si>
    <t>канцтовари, передплата вик.роб.</t>
  </si>
  <si>
    <t>охорона праці вик.роб.</t>
  </si>
  <si>
    <t>протипожежна безпека вик.роб.</t>
  </si>
  <si>
    <t>ремонт приміщень вик.роб.</t>
  </si>
  <si>
    <t>податки, збори (земля) осн.</t>
  </si>
  <si>
    <t>Фінансові витрати</t>
  </si>
  <si>
    <t>залишок по фондах на початок року:</t>
  </si>
  <si>
    <t>Прогноз на 2016 рік</t>
  </si>
  <si>
    <t>на замовлення ДЖКГ</t>
  </si>
  <si>
    <t xml:space="preserve">   на 01.01.2016р.</t>
  </si>
  <si>
    <t>Обсяг виконаних робіт (наданих послуг) в натуральних показниках</t>
  </si>
  <si>
    <t>Обсяг виконаних робіт в тис.  рн.., всього, в т.ч.</t>
  </si>
  <si>
    <t xml:space="preserve">Дебіторська заборгованість в т.ч. поточна </t>
  </si>
  <si>
    <t>на замовлення бюджету ЕДЦ</t>
  </si>
  <si>
    <t>на замовлення бюджету (кредиторська заборг)</t>
  </si>
  <si>
    <t>на замовлення бюджету (урни,ярморок ОЗ)</t>
  </si>
  <si>
    <t>на замовлення Місьшеп</t>
  </si>
  <si>
    <t xml:space="preserve"> - фінансування з бюджету</t>
  </si>
  <si>
    <t>Чистий дохід (виручка) від реалізації продукції (товарів, робіт,послуг), (без ПДВ)                                                                                                                                   - у тому числі за основними видами діяльності</t>
  </si>
  <si>
    <t>бюджетні асигнування ЕДЦ</t>
  </si>
  <si>
    <t>Собівартість реалізованої продукції (товарів, робіт,послуг),  усього, в т.ч.</t>
  </si>
  <si>
    <t>Матеріальні витрати, усього, в т.ч.</t>
  </si>
  <si>
    <t>опалення ЕДЦ</t>
  </si>
  <si>
    <t>водопостачання і водовідведення ЕДЦ</t>
  </si>
  <si>
    <t>електроенергія  ЕДЦ</t>
  </si>
  <si>
    <t>телекомунікаційні послуги та зв'язок у т.ч.</t>
  </si>
  <si>
    <t>абонплата Лангейту за оренду сервера ЕДЦ</t>
  </si>
  <si>
    <t>послуги зв"язку ЕДЦ</t>
  </si>
  <si>
    <t>оплата праці ЕДЦ</t>
  </si>
  <si>
    <t>Інші  операційні витрати, усього, в т.ч.</t>
  </si>
  <si>
    <t>придбання МШП для ЕДЦ</t>
  </si>
  <si>
    <t>послуги по монтажу ліній для ЕДЦ</t>
  </si>
  <si>
    <t>Адміністративні витрати, усього, в т.ч.</t>
  </si>
  <si>
    <t>канцтовари ЕДЦ</t>
  </si>
  <si>
    <t>прибуток (+ ) збиток( - )</t>
  </si>
  <si>
    <t>Фінансовий резільтат від звичайної діяльності до оподаткування прибуток (+ ) збиток( - )</t>
  </si>
  <si>
    <t>Чистий прибуток (+ ) збиток( - )</t>
  </si>
  <si>
    <t>Сплата чистого  чистого прибутку</t>
  </si>
  <si>
    <t>Використання чистого прибутку всього в т.ч.</t>
  </si>
  <si>
    <t xml:space="preserve">на матеріальні заохочення </t>
  </si>
  <si>
    <t>інщі фонди</t>
  </si>
  <si>
    <t>на матеріальні заохочення  %</t>
  </si>
  <si>
    <t>інщі фонди %</t>
  </si>
  <si>
    <t xml:space="preserve"> в т.ч. АУП</t>
  </si>
  <si>
    <t>Середньомісячна заробітна плата працюючих , грн.</t>
  </si>
  <si>
    <t>Середньоспискова чисельність  працівників, чол.</t>
  </si>
  <si>
    <t>відрахування  ЕДЦ</t>
  </si>
  <si>
    <t>опалення вик.роб.</t>
  </si>
  <si>
    <t>електроенергія  вик.роб.</t>
  </si>
  <si>
    <t>водопостачання і водовідведення  вик.роб.</t>
  </si>
  <si>
    <t>послуги зв"язку  вик.роб.</t>
  </si>
  <si>
    <t>податки, збори (земля) вик.роб.</t>
  </si>
  <si>
    <t>на розвиток виробництва  100%</t>
  </si>
  <si>
    <t>залишок по фондах на кінець року:</t>
  </si>
  <si>
    <t>Кметь С.В.</t>
  </si>
  <si>
    <t xml:space="preserve">                                                                                   МКП "Аварійно-диспетчерська служба - 080"                                                                        тис.грн.</t>
  </si>
  <si>
    <t>Економіст 1к</t>
  </si>
  <si>
    <t>абонплата Лангейту камери осн.</t>
  </si>
  <si>
    <t>.7.1</t>
  </si>
  <si>
    <t>.7.2</t>
  </si>
  <si>
    <t>.7.3</t>
  </si>
  <si>
    <t xml:space="preserve"> </t>
  </si>
  <si>
    <t>3.1</t>
  </si>
  <si>
    <t>.3.1</t>
  </si>
  <si>
    <t>.3.2</t>
  </si>
  <si>
    <t>.3.3</t>
  </si>
  <si>
    <t>.3.4</t>
  </si>
  <si>
    <t>3.5</t>
  </si>
  <si>
    <t>.3.6</t>
  </si>
  <si>
    <t>.3.8</t>
  </si>
  <si>
    <t>.3.7</t>
  </si>
  <si>
    <t>.3.9</t>
  </si>
  <si>
    <t>.3.10</t>
  </si>
  <si>
    <t>.4.1.1</t>
  </si>
  <si>
    <t>.4.1.2</t>
  </si>
  <si>
    <t>.4.1.3</t>
  </si>
  <si>
    <t>.4.1.4</t>
  </si>
  <si>
    <t>.4.1.5</t>
  </si>
  <si>
    <t>.4.1.6</t>
  </si>
  <si>
    <t>.4.1.7</t>
  </si>
  <si>
    <t>.4.1.8</t>
  </si>
  <si>
    <t>.4.1.9</t>
  </si>
  <si>
    <t>.4.1.10</t>
  </si>
  <si>
    <t>.4.1.11</t>
  </si>
  <si>
    <t>.4.1.12</t>
  </si>
  <si>
    <t>.4.1.13</t>
  </si>
  <si>
    <t>.4.1.14</t>
  </si>
  <si>
    <t>.4.1.15</t>
  </si>
  <si>
    <t>.4.1.16</t>
  </si>
  <si>
    <t>.4.1.17</t>
  </si>
  <si>
    <t>.4.1.18</t>
  </si>
  <si>
    <t>.4.5.1</t>
  </si>
  <si>
    <t>.4.5.2</t>
  </si>
  <si>
    <t>.4.5.3</t>
  </si>
  <si>
    <t>.4.5.4</t>
  </si>
  <si>
    <t>.4.5.5</t>
  </si>
  <si>
    <t>.4.5.6</t>
  </si>
  <si>
    <t>.4.5.7</t>
  </si>
  <si>
    <t>.4.5.8</t>
  </si>
  <si>
    <t>.4.5.9</t>
  </si>
  <si>
    <t>.4.5.10</t>
  </si>
  <si>
    <t>.7.1.1</t>
  </si>
  <si>
    <t>.7.1.2</t>
  </si>
  <si>
    <t>.7.2.1</t>
  </si>
  <si>
    <t>.7.2.2</t>
  </si>
  <si>
    <t>.7.2.3</t>
  </si>
  <si>
    <t>.4.4</t>
  </si>
  <si>
    <t>.7.3.2</t>
  </si>
  <si>
    <t>.7.3.1</t>
  </si>
  <si>
    <t>.7.3.3</t>
  </si>
  <si>
    <t>.7.3.4</t>
  </si>
  <si>
    <t>.7.3.5</t>
  </si>
  <si>
    <t>.7.3.6</t>
  </si>
  <si>
    <t>.7.3.7</t>
  </si>
  <si>
    <t>.7.3.8</t>
  </si>
  <si>
    <t>.7.3.9</t>
  </si>
  <si>
    <t>.4.2.1</t>
  </si>
  <si>
    <t>.4.2.2</t>
  </si>
  <si>
    <t>.4.2.3</t>
  </si>
  <si>
    <t>.4.3.1</t>
  </si>
  <si>
    <t>.4.3.2</t>
  </si>
  <si>
    <t>.4.3.3</t>
  </si>
  <si>
    <t>Аналіз фінансового плану за</t>
  </si>
  <si>
    <t>План на 9 місяців 2016 рік</t>
  </si>
  <si>
    <t>Факт за 9  місяців 2016 рік</t>
  </si>
  <si>
    <t>відхилення  9 місяців 2016 рік</t>
  </si>
  <si>
    <t>за 9 місяців 2016 р.</t>
  </si>
  <si>
    <t xml:space="preserve">   на 01.10.2016р.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</si>
</sst>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&quot;р.&quot;;[Red]\-#,##0&quot;р.&quot;"/>
    <numFmt numFmtId="164" formatCode="0.0"/>
  </numFmts>
  <fonts count="18" x14ac:knownFonts="1">
    <font>
      <sz val="10"/>
      <name val="Arial Cyr"/>
      <charset val="204"/>
    </font>
    <font>
      <b/>
      <sz val="10"/>
      <name val="Arial Cyr"/>
      <charset val="204"/>
    </font>
    <font>
      <b/>
      <sz val="16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i/>
      <sz val="12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color rgb="FFFF0000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b/>
      <sz val="12"/>
      <color theme="1"/>
      <name val="Arial Cyr"/>
      <charset val="204"/>
    </font>
    <font>
      <sz val="12"/>
      <color theme="1"/>
      <name val="Arial Cyr"/>
      <charset val="204"/>
    </font>
    <font>
      <sz val="12"/>
      <color theme="6" tint="-0.499984740745262"/>
      <name val="Arial Cyr"/>
      <charset val="204"/>
    </font>
    <font>
      <i/>
      <sz val="13"/>
      <name val="Arial Cyr"/>
      <charset val="204"/>
    </font>
    <font>
      <b/>
      <sz val="13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left"/>
    </xf>
    <xf numFmtId="164" fontId="3" fillId="0" borderId="1" xfId="0" applyNumberFormat="1" applyFont="1" applyBorder="1"/>
    <xf numFmtId="0" fontId="1" fillId="0" borderId="4" xfId="0" applyFont="1" applyBorder="1"/>
    <xf numFmtId="164" fontId="3" fillId="0" borderId="3" xfId="0" applyNumberFormat="1" applyFont="1" applyBorder="1"/>
    <xf numFmtId="164" fontId="7" fillId="0" borderId="1" xfId="0" applyNumberFormat="1" applyFont="1" applyBorder="1"/>
    <xf numFmtId="164" fontId="6" fillId="0" borderId="1" xfId="0" applyNumberFormat="1" applyFont="1" applyBorder="1"/>
    <xf numFmtId="0" fontId="3" fillId="0" borderId="1" xfId="0" applyFont="1" applyFill="1" applyBorder="1"/>
    <xf numFmtId="0" fontId="7" fillId="0" borderId="1" xfId="0" applyFont="1" applyFill="1" applyBorder="1"/>
    <xf numFmtId="0" fontId="3" fillId="0" borderId="0" xfId="0" applyFont="1" applyFill="1"/>
    <xf numFmtId="0" fontId="7" fillId="0" borderId="0" xfId="0" applyFont="1" applyFill="1"/>
    <xf numFmtId="0" fontId="0" fillId="0" borderId="0" xfId="0" applyFill="1"/>
    <xf numFmtId="0" fontId="1" fillId="0" borderId="0" xfId="0" applyFont="1" applyFill="1"/>
    <xf numFmtId="164" fontId="7" fillId="0" borderId="1" xfId="0" applyNumberFormat="1" applyFont="1" applyFill="1" applyBorder="1"/>
    <xf numFmtId="164" fontId="7" fillId="0" borderId="3" xfId="0" applyNumberFormat="1" applyFont="1" applyBorder="1"/>
    <xf numFmtId="0" fontId="8" fillId="0" borderId="0" xfId="0" applyFont="1"/>
    <xf numFmtId="6" fontId="1" fillId="0" borderId="3" xfId="0" applyNumberFormat="1" applyFont="1" applyBorder="1" applyAlignment="1">
      <alignment horizontal="center"/>
    </xf>
    <xf numFmtId="164" fontId="3" fillId="2" borderId="1" xfId="0" applyNumberFormat="1" applyFont="1" applyFill="1" applyBorder="1"/>
    <xf numFmtId="164" fontId="7" fillId="2" borderId="1" xfId="0" applyNumberFormat="1" applyFont="1" applyFill="1" applyBorder="1"/>
    <xf numFmtId="164" fontId="3" fillId="2" borderId="3" xfId="0" applyNumberFormat="1" applyFont="1" applyFill="1" applyBorder="1"/>
    <xf numFmtId="1" fontId="3" fillId="0" borderId="1" xfId="0" applyNumberFormat="1" applyFont="1" applyFill="1" applyBorder="1"/>
    <xf numFmtId="1" fontId="3" fillId="0" borderId="1" xfId="0" applyNumberFormat="1" applyFont="1" applyBorder="1"/>
    <xf numFmtId="1" fontId="3" fillId="2" borderId="1" xfId="0" applyNumberFormat="1" applyFont="1" applyFill="1" applyBorder="1"/>
    <xf numFmtId="164" fontId="1" fillId="0" borderId="0" xfId="0" applyNumberFormat="1" applyFont="1"/>
    <xf numFmtId="164" fontId="8" fillId="0" borderId="0" xfId="0" applyNumberFormat="1" applyFont="1"/>
    <xf numFmtId="164" fontId="2" fillId="0" borderId="0" xfId="0" applyNumberFormat="1" applyFont="1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0" fillId="0" borderId="5" xfId="0" applyBorder="1"/>
    <xf numFmtId="0" fontId="0" fillId="0" borderId="0" xfId="0" applyBorder="1"/>
    <xf numFmtId="0" fontId="12" fillId="0" borderId="0" xfId="0" applyFont="1" applyFill="1" applyBorder="1"/>
    <xf numFmtId="0" fontId="12" fillId="0" borderId="6" xfId="0" applyFont="1" applyFill="1" applyBorder="1"/>
    <xf numFmtId="0" fontId="4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4" fillId="0" borderId="5" xfId="0" applyFont="1" applyBorder="1"/>
    <xf numFmtId="164" fontId="4" fillId="0" borderId="0" xfId="0" applyNumberFormat="1" applyFont="1"/>
    <xf numFmtId="0" fontId="0" fillId="0" borderId="0" xfId="0" applyFont="1"/>
    <xf numFmtId="164" fontId="0" fillId="2" borderId="0" xfId="0" applyNumberFormat="1" applyFont="1" applyFill="1"/>
    <xf numFmtId="164" fontId="15" fillId="2" borderId="0" xfId="0" applyNumberFormat="1" applyFont="1" applyFill="1" applyBorder="1"/>
    <xf numFmtId="0" fontId="1" fillId="0" borderId="5" xfId="0" applyFont="1" applyBorder="1" applyAlignment="1">
      <alignment horizontal="left"/>
    </xf>
    <xf numFmtId="164" fontId="7" fillId="2" borderId="3" xfId="0" applyNumberFormat="1" applyFont="1" applyFill="1" applyBorder="1"/>
    <xf numFmtId="0" fontId="11" fillId="0" borderId="1" xfId="0" applyFont="1" applyFill="1" applyBorder="1" applyAlignment="1">
      <alignment horizontal="center"/>
    </xf>
    <xf numFmtId="0" fontId="3" fillId="0" borderId="1" xfId="0" applyFont="1" applyBorder="1"/>
    <xf numFmtId="164" fontId="10" fillId="0" borderId="1" xfId="0" applyNumberFormat="1" applyFont="1" applyFill="1" applyBorder="1"/>
    <xf numFmtId="0" fontId="0" fillId="0" borderId="1" xfId="0" applyFill="1" applyBorder="1"/>
    <xf numFmtId="0" fontId="3" fillId="0" borderId="3" xfId="0" applyFont="1" applyFill="1" applyBorder="1"/>
    <xf numFmtId="1" fontId="7" fillId="0" borderId="1" xfId="0" applyNumberFormat="1" applyFont="1" applyFill="1" applyBorder="1"/>
    <xf numFmtId="164" fontId="3" fillId="0" borderId="1" xfId="0" applyNumberFormat="1" applyFont="1" applyFill="1" applyBorder="1"/>
    <xf numFmtId="164" fontId="6" fillId="0" borderId="1" xfId="0" applyNumberFormat="1" applyFont="1" applyFill="1" applyBorder="1"/>
    <xf numFmtId="164" fontId="13" fillId="0" borderId="3" xfId="0" applyNumberFormat="1" applyFont="1" applyFill="1" applyBorder="1"/>
    <xf numFmtId="164" fontId="13" fillId="0" borderId="1" xfId="0" applyNumberFormat="1" applyFont="1" applyFill="1" applyBorder="1"/>
    <xf numFmtId="164" fontId="14" fillId="0" borderId="3" xfId="0" applyNumberFormat="1" applyFont="1" applyFill="1" applyBorder="1"/>
    <xf numFmtId="164" fontId="14" fillId="0" borderId="1" xfId="0" applyNumberFormat="1" applyFont="1" applyFill="1" applyBorder="1"/>
    <xf numFmtId="164" fontId="1" fillId="0" borderId="0" xfId="0" applyNumberFormat="1" applyFont="1" applyFill="1"/>
    <xf numFmtId="0" fontId="0" fillId="0" borderId="0" xfId="0" applyFont="1" applyFill="1"/>
    <xf numFmtId="0" fontId="4" fillId="0" borderId="5" xfId="0" applyFont="1" applyFill="1" applyBorder="1"/>
    <xf numFmtId="0" fontId="4" fillId="0" borderId="0" xfId="0" applyFont="1" applyFill="1"/>
    <xf numFmtId="0" fontId="0" fillId="0" borderId="5" xfId="0" applyFill="1" applyBorder="1" applyAlignment="1">
      <alignment horizontal="left"/>
    </xf>
    <xf numFmtId="164" fontId="0" fillId="0" borderId="0" xfId="0" applyNumberFormat="1" applyFill="1"/>
    <xf numFmtId="0" fontId="4" fillId="0" borderId="5" xfId="0" applyFont="1" applyFill="1" applyBorder="1" applyAlignment="1">
      <alignment horizontal="left"/>
    </xf>
    <xf numFmtId="1" fontId="0" fillId="0" borderId="0" xfId="0" applyNumberFormat="1"/>
    <xf numFmtId="0" fontId="1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0" borderId="0" xfId="0" applyNumberFormat="1" applyFont="1" applyAlignment="1">
      <alignment horizontal="center"/>
    </xf>
    <xf numFmtId="49" fontId="4" fillId="0" borderId="0" xfId="0" applyNumberFormat="1" applyFont="1" applyFill="1"/>
    <xf numFmtId="49" fontId="4" fillId="0" borderId="0" xfId="0" applyNumberFormat="1" applyFont="1"/>
    <xf numFmtId="49" fontId="0" fillId="0" borderId="0" xfId="0" applyNumberFormat="1" applyFill="1"/>
    <xf numFmtId="49" fontId="0" fillId="0" borderId="0" xfId="0" applyNumberFormat="1" applyFont="1"/>
    <xf numFmtId="49" fontId="0" fillId="0" borderId="0" xfId="0" applyNumberFormat="1" applyFont="1" applyFill="1"/>
    <xf numFmtId="0" fontId="0" fillId="3" borderId="1" xfId="0" applyFill="1" applyBorder="1"/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0" fontId="11" fillId="0" borderId="9" xfId="0" applyFont="1" applyFill="1" applyBorder="1" applyAlignment="1"/>
    <xf numFmtId="0" fontId="11" fillId="0" borderId="10" xfId="0" applyFont="1" applyFill="1" applyBorder="1" applyAlignment="1"/>
    <xf numFmtId="164" fontId="3" fillId="0" borderId="3" xfId="0" applyNumberFormat="1" applyFont="1" applyFill="1" applyBorder="1"/>
    <xf numFmtId="164" fontId="16" fillId="0" borderId="1" xfId="0" applyNumberFormat="1" applyFont="1" applyFill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16" fontId="1" fillId="0" borderId="8" xfId="0" applyNumberFormat="1" applyFont="1" applyBorder="1"/>
    <xf numFmtId="0" fontId="1" fillId="0" borderId="8" xfId="0" applyFont="1" applyBorder="1"/>
    <xf numFmtId="0" fontId="0" fillId="0" borderId="8" xfId="0" applyFont="1" applyBorder="1"/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1" fontId="3" fillId="0" borderId="10" xfId="0" applyNumberFormat="1" applyFont="1" applyFill="1" applyBorder="1"/>
    <xf numFmtId="164" fontId="3" fillId="0" borderId="10" xfId="0" applyNumberFormat="1" applyFont="1" applyFill="1" applyBorder="1"/>
    <xf numFmtId="164" fontId="6" fillId="0" borderId="10" xfId="0" applyNumberFormat="1" applyFont="1" applyFill="1" applyBorder="1"/>
    <xf numFmtId="164" fontId="7" fillId="0" borderId="10" xfId="0" applyNumberFormat="1" applyFont="1" applyFill="1" applyBorder="1"/>
    <xf numFmtId="164" fontId="16" fillId="0" borderId="10" xfId="0" applyNumberFormat="1" applyFont="1" applyFill="1" applyBorder="1"/>
    <xf numFmtId="164" fontId="13" fillId="0" borderId="10" xfId="0" applyNumberFormat="1" applyFont="1" applyFill="1" applyBorder="1"/>
    <xf numFmtId="164" fontId="13" fillId="0" borderId="14" xfId="0" applyNumberFormat="1" applyFont="1" applyFill="1" applyBorder="1"/>
    <xf numFmtId="164" fontId="14" fillId="0" borderId="10" xfId="0" applyNumberFormat="1" applyFont="1" applyFill="1" applyBorder="1"/>
    <xf numFmtId="164" fontId="14" fillId="0" borderId="14" xfId="0" applyNumberFormat="1" applyFont="1" applyFill="1" applyBorder="1"/>
    <xf numFmtId="164" fontId="10" fillId="0" borderId="10" xfId="0" applyNumberFormat="1" applyFont="1" applyFill="1" applyBorder="1"/>
    <xf numFmtId="0" fontId="7" fillId="0" borderId="10" xfId="0" applyFont="1" applyFill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1" fillId="0" borderId="17" xfId="0" applyFont="1" applyFill="1" applyBorder="1" applyAlignment="1">
      <alignment wrapText="1"/>
    </xf>
    <xf numFmtId="0" fontId="11" fillId="0" borderId="18" xfId="0" applyFont="1" applyFill="1" applyBorder="1" applyAlignment="1"/>
    <xf numFmtId="0" fontId="1" fillId="0" borderId="19" xfId="0" applyFont="1" applyBorder="1" applyAlignment="1">
      <alignment horizontal="center"/>
    </xf>
    <xf numFmtId="0" fontId="11" fillId="0" borderId="20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0" fillId="0" borderId="22" xfId="0" applyBorder="1"/>
    <xf numFmtId="0" fontId="12" fillId="0" borderId="23" xfId="0" applyFont="1" applyFill="1" applyBorder="1"/>
    <xf numFmtId="0" fontId="9" fillId="0" borderId="22" xfId="0" applyFont="1" applyBorder="1"/>
    <xf numFmtId="164" fontId="3" fillId="0" borderId="20" xfId="0" applyNumberFormat="1" applyFont="1" applyFill="1" applyBorder="1"/>
    <xf numFmtId="0" fontId="1" fillId="0" borderId="21" xfId="0" applyFont="1" applyBorder="1"/>
    <xf numFmtId="0" fontId="4" fillId="0" borderId="21" xfId="0" applyFont="1" applyFill="1" applyBorder="1"/>
    <xf numFmtId="0" fontId="4" fillId="0" borderId="21" xfId="0" applyFont="1" applyBorder="1"/>
    <xf numFmtId="0" fontId="1" fillId="0" borderId="21" xfId="0" applyFont="1" applyBorder="1" applyAlignment="1">
      <alignment wrapText="1"/>
    </xf>
    <xf numFmtId="0" fontId="5" fillId="0" borderId="21" xfId="0" applyFont="1" applyBorder="1"/>
    <xf numFmtId="164" fontId="17" fillId="0" borderId="20" xfId="0" applyNumberFormat="1" applyFont="1" applyFill="1" applyBorder="1"/>
    <xf numFmtId="0" fontId="1" fillId="0" borderId="24" xfId="0" applyFont="1" applyBorder="1"/>
    <xf numFmtId="0" fontId="1" fillId="0" borderId="19" xfId="0" applyFont="1" applyBorder="1"/>
    <xf numFmtId="0" fontId="4" fillId="0" borderId="19" xfId="0" applyFont="1" applyBorder="1"/>
    <xf numFmtId="0" fontId="5" fillId="0" borderId="19" xfId="0" applyFont="1" applyBorder="1"/>
    <xf numFmtId="0" fontId="4" fillId="0" borderId="21" xfId="0" applyFont="1" applyBorder="1" applyAlignment="1">
      <alignment horizontal="left"/>
    </xf>
    <xf numFmtId="1" fontId="3" fillId="0" borderId="20" xfId="0" applyNumberFormat="1" applyFont="1" applyFill="1" applyBorder="1"/>
    <xf numFmtId="0" fontId="1" fillId="0" borderId="21" xfId="0" applyFont="1" applyBorder="1" applyAlignment="1">
      <alignment horizontal="left"/>
    </xf>
    <xf numFmtId="0" fontId="3" fillId="0" borderId="0" xfId="0" applyFont="1" applyFill="1" applyBorder="1"/>
    <xf numFmtId="0" fontId="7" fillId="0" borderId="0" xfId="0" applyFont="1" applyFill="1" applyBorder="1"/>
    <xf numFmtId="0" fontId="4" fillId="0" borderId="27" xfId="0" applyFont="1" applyBorder="1" applyAlignment="1">
      <alignment horizontal="left"/>
    </xf>
    <xf numFmtId="1" fontId="7" fillId="0" borderId="28" xfId="0" applyNumberFormat="1" applyFont="1" applyFill="1" applyBorder="1"/>
    <xf numFmtId="1" fontId="3" fillId="0" borderId="29" xfId="0" applyNumberFormat="1" applyFont="1" applyFill="1" applyBorder="1"/>
    <xf numFmtId="0" fontId="11" fillId="0" borderId="1" xfId="0" applyFont="1" applyFill="1" applyBorder="1" applyAlignment="1">
      <alignment wrapText="1"/>
    </xf>
    <xf numFmtId="164" fontId="13" fillId="0" borderId="2" xfId="0" applyNumberFormat="1" applyFont="1" applyFill="1" applyBorder="1" applyAlignment="1">
      <alignment horizontal="right"/>
    </xf>
    <xf numFmtId="164" fontId="13" fillId="0" borderId="3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11" fillId="0" borderId="4" xfId="0" applyFont="1" applyFill="1" applyBorder="1" applyAlignment="1"/>
    <xf numFmtId="164" fontId="7" fillId="4" borderId="1" xfId="0" applyNumberFormat="1" applyFont="1" applyFill="1" applyBorder="1"/>
    <xf numFmtId="164" fontId="4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164" fontId="7" fillId="0" borderId="1" xfId="0" applyNumberFormat="1" applyFont="1" applyFill="1" applyBorder="1" applyAlignment="1"/>
    <xf numFmtId="0" fontId="2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right"/>
    </xf>
    <xf numFmtId="164" fontId="3" fillId="0" borderId="25" xfId="0" applyNumberFormat="1" applyFont="1" applyFill="1" applyBorder="1" applyAlignment="1">
      <alignment horizontal="right"/>
    </xf>
    <xf numFmtId="164" fontId="3" fillId="0" borderId="26" xfId="0" applyNumberFormat="1" applyFont="1" applyFill="1" applyBorder="1" applyAlignment="1">
      <alignment horizontal="right"/>
    </xf>
    <xf numFmtId="164" fontId="13" fillId="0" borderId="2" xfId="0" applyNumberFormat="1" applyFont="1" applyFill="1" applyBorder="1" applyAlignment="1">
      <alignment horizontal="right"/>
    </xf>
    <xf numFmtId="164" fontId="13" fillId="0" borderId="3" xfId="0" applyNumberFormat="1" applyFont="1" applyFill="1" applyBorder="1" applyAlignment="1">
      <alignment horizontal="right"/>
    </xf>
    <xf numFmtId="164" fontId="13" fillId="0" borderId="13" xfId="0" applyNumberFormat="1" applyFont="1" applyFill="1" applyBorder="1" applyAlignment="1">
      <alignment horizontal="right"/>
    </xf>
    <xf numFmtId="164" fontId="13" fillId="0" borderId="14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164" fontId="3" fillId="0" borderId="13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right"/>
    </xf>
    <xf numFmtId="164" fontId="13" fillId="0" borderId="25" xfId="0" applyNumberFormat="1" applyFont="1" applyFill="1" applyBorder="1" applyAlignment="1">
      <alignment horizontal="right"/>
    </xf>
    <xf numFmtId="164" fontId="13" fillId="0" borderId="26" xfId="0" applyNumberFormat="1" applyFont="1" applyFill="1" applyBorder="1" applyAlignment="1">
      <alignment horizontal="right"/>
    </xf>
    <xf numFmtId="2" fontId="7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77"/>
  <sheetViews>
    <sheetView tabSelected="1" topLeftCell="A72" zoomScale="90" zoomScaleNormal="90" workbookViewId="0">
      <selection activeCell="V98" sqref="V98"/>
    </sheetView>
  </sheetViews>
  <sheetFormatPr defaultRowHeight="12.75" x14ac:dyDescent="0.2"/>
  <cols>
    <col min="1" max="1" width="8.140625" customWidth="1"/>
    <col min="2" max="2" width="65.7109375" customWidth="1"/>
    <col min="3" max="3" width="0.7109375" hidden="1" customWidth="1"/>
    <col min="4" max="4" width="0.42578125" hidden="1" customWidth="1"/>
    <col min="5" max="6" width="0.5703125" hidden="1" customWidth="1"/>
    <col min="7" max="7" width="10.7109375" customWidth="1"/>
    <col min="8" max="8" width="8.140625" hidden="1" customWidth="1"/>
    <col min="9" max="9" width="8" hidden="1" customWidth="1"/>
    <col min="10" max="10" width="0.42578125" hidden="1" customWidth="1"/>
    <col min="11" max="11" width="13.5703125" customWidth="1"/>
    <col min="12" max="12" width="13.5703125" style="17" bestFit="1" customWidth="1"/>
    <col min="13" max="13" width="10.42578125" customWidth="1"/>
    <col min="14" max="14" width="12.28515625" hidden="1" customWidth="1"/>
    <col min="15" max="15" width="8.85546875" hidden="1" customWidth="1"/>
    <col min="16" max="16" width="0.28515625" style="30" hidden="1" customWidth="1"/>
    <col min="17" max="17" width="8.85546875" style="21" hidden="1" customWidth="1"/>
    <col min="18" max="18" width="0.140625" style="21" hidden="1" customWidth="1"/>
    <col min="19" max="19" width="0.28515625" hidden="1" customWidth="1"/>
    <col min="20" max="20" width="0.5703125" hidden="1" customWidth="1"/>
    <col min="21" max="21" width="0.140625" hidden="1" customWidth="1"/>
    <col min="22" max="22" width="6.42578125" style="71" hidden="1" customWidth="1"/>
    <col min="23" max="23" width="0.42578125" hidden="1" customWidth="1"/>
    <col min="24" max="24" width="4" hidden="1" customWidth="1"/>
    <col min="25" max="25" width="2.140625" hidden="1" customWidth="1"/>
    <col min="26" max="26" width="5.42578125" customWidth="1"/>
  </cols>
  <sheetData>
    <row r="2" spans="1:22" s="2" customFormat="1" ht="17.25" customHeight="1" x14ac:dyDescent="0.3">
      <c r="A2" s="145" t="s">
        <v>193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31"/>
      <c r="V2" s="70"/>
    </row>
    <row r="3" spans="1:22" s="2" customFormat="1" ht="17.25" customHeight="1" x14ac:dyDescent="0.3">
      <c r="A3" s="145" t="s">
        <v>197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31"/>
      <c r="V3" s="70"/>
    </row>
    <row r="4" spans="1:22" ht="6.75" customHeight="1" x14ac:dyDescent="0.2">
      <c r="P4" s="32"/>
      <c r="Q4"/>
      <c r="R4"/>
    </row>
    <row r="5" spans="1:22" ht="16.5" thickBot="1" x14ac:dyDescent="0.3">
      <c r="A5" s="146" t="s">
        <v>126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32"/>
      <c r="Q5"/>
      <c r="R5"/>
      <c r="V5" s="71" t="s">
        <v>133</v>
      </c>
    </row>
    <row r="6" spans="1:22" ht="8.25" customHeight="1" thickBot="1" x14ac:dyDescent="0.25">
      <c r="P6" s="32"/>
      <c r="Q6"/>
      <c r="R6"/>
    </row>
    <row r="7" spans="1:22" s="3" customFormat="1" ht="38.25" x14ac:dyDescent="0.2">
      <c r="A7" s="85" t="s">
        <v>0</v>
      </c>
      <c r="B7" s="107" t="s">
        <v>1</v>
      </c>
      <c r="C7" s="108" t="s">
        <v>2</v>
      </c>
      <c r="D7" s="108" t="s">
        <v>46</v>
      </c>
      <c r="E7" s="108" t="s">
        <v>2</v>
      </c>
      <c r="F7" s="108"/>
      <c r="G7" s="109" t="s">
        <v>78</v>
      </c>
      <c r="H7" s="110"/>
      <c r="I7" s="110"/>
      <c r="J7" s="140"/>
      <c r="K7" s="136" t="s">
        <v>194</v>
      </c>
      <c r="L7" s="136" t="s">
        <v>195</v>
      </c>
      <c r="M7" s="136" t="s">
        <v>196</v>
      </c>
      <c r="N7" s="81"/>
      <c r="O7" s="82"/>
      <c r="P7" s="33"/>
      <c r="V7" s="72"/>
    </row>
    <row r="8" spans="1:22" s="3" customFormat="1" x14ac:dyDescent="0.2">
      <c r="A8" s="86"/>
      <c r="B8" s="111"/>
      <c r="C8" s="5">
        <v>2014</v>
      </c>
      <c r="D8" s="22">
        <v>2015</v>
      </c>
      <c r="E8" s="22">
        <v>2015</v>
      </c>
      <c r="F8" s="22"/>
      <c r="G8" s="67" t="s">
        <v>3</v>
      </c>
      <c r="H8" s="67" t="s">
        <v>4</v>
      </c>
      <c r="I8" s="67" t="s">
        <v>5</v>
      </c>
      <c r="J8" s="67" t="s">
        <v>6</v>
      </c>
      <c r="K8" s="67"/>
      <c r="L8" s="67"/>
      <c r="M8" s="112"/>
      <c r="N8" s="95" t="s">
        <v>6</v>
      </c>
      <c r="O8" s="47" t="s">
        <v>7</v>
      </c>
      <c r="P8" s="33"/>
      <c r="V8" s="72"/>
    </row>
    <row r="9" spans="1:22" s="3" customFormat="1" x14ac:dyDescent="0.2">
      <c r="A9" s="87">
        <v>1</v>
      </c>
      <c r="B9" s="113">
        <v>2</v>
      </c>
      <c r="C9" s="4">
        <v>3</v>
      </c>
      <c r="D9" s="4">
        <v>4</v>
      </c>
      <c r="E9" s="4">
        <v>5</v>
      </c>
      <c r="F9" s="4"/>
      <c r="G9" s="67">
        <v>3</v>
      </c>
      <c r="H9" s="67">
        <v>8</v>
      </c>
      <c r="I9" s="67">
        <v>9</v>
      </c>
      <c r="J9" s="67">
        <v>10</v>
      </c>
      <c r="K9" s="67">
        <v>4</v>
      </c>
      <c r="L9" s="67">
        <v>5</v>
      </c>
      <c r="M9" s="112">
        <v>6</v>
      </c>
      <c r="N9" s="95">
        <v>10</v>
      </c>
      <c r="O9" s="47">
        <v>11</v>
      </c>
      <c r="P9" s="33"/>
      <c r="V9" s="72"/>
    </row>
    <row r="10" spans="1:22" ht="6" customHeight="1" x14ac:dyDescent="0.2">
      <c r="A10" s="34"/>
      <c r="B10" s="114"/>
      <c r="C10" s="35"/>
      <c r="D10" s="35"/>
      <c r="E10" s="35"/>
      <c r="F10" s="35"/>
      <c r="G10" s="36"/>
      <c r="H10" s="36"/>
      <c r="I10" s="36"/>
      <c r="J10" s="36"/>
      <c r="K10" s="36"/>
      <c r="L10" s="36"/>
      <c r="M10" s="115"/>
      <c r="N10" s="36"/>
      <c r="O10" s="37"/>
      <c r="P10" s="32"/>
      <c r="Q10"/>
      <c r="R10"/>
    </row>
    <row r="11" spans="1:22" s="1" customFormat="1" ht="15.75" x14ac:dyDescent="0.25">
      <c r="A11" s="88">
        <v>1</v>
      </c>
      <c r="B11" s="116" t="s">
        <v>81</v>
      </c>
      <c r="C11" s="27">
        <v>3719</v>
      </c>
      <c r="D11" s="27">
        <v>4500</v>
      </c>
      <c r="E11" s="28">
        <v>4033</v>
      </c>
      <c r="F11" s="28"/>
      <c r="G11" s="26">
        <f>P11</f>
        <v>4500</v>
      </c>
      <c r="H11" s="26">
        <v>1125</v>
      </c>
      <c r="I11" s="26">
        <v>1125</v>
      </c>
      <c r="J11" s="26">
        <v>1125</v>
      </c>
      <c r="K11" s="26">
        <f>H11+I11+J11</f>
        <v>3375</v>
      </c>
      <c r="L11" s="26">
        <v>2723</v>
      </c>
      <c r="M11" s="129">
        <f>K11-L11</f>
        <v>652</v>
      </c>
      <c r="N11" s="96">
        <v>1125</v>
      </c>
      <c r="O11" s="26">
        <v>1125</v>
      </c>
      <c r="P11" s="29">
        <f>H11+I11+N11+O11</f>
        <v>4500</v>
      </c>
      <c r="V11" s="69"/>
    </row>
    <row r="12" spans="1:22" s="1" customFormat="1" ht="15.75" x14ac:dyDescent="0.25">
      <c r="A12" s="88">
        <v>2</v>
      </c>
      <c r="B12" s="118" t="s">
        <v>82</v>
      </c>
      <c r="C12" s="8">
        <f t="shared" ref="C12:O12" si="0">SUM(C13:C25)</f>
        <v>2498.6000000000004</v>
      </c>
      <c r="D12" s="8">
        <f t="shared" si="0"/>
        <v>3043</v>
      </c>
      <c r="E12" s="8">
        <f t="shared" si="0"/>
        <v>2705.2</v>
      </c>
      <c r="F12" s="8"/>
      <c r="G12" s="53">
        <f t="shared" si="0"/>
        <v>3041.9</v>
      </c>
      <c r="H12" s="53">
        <f t="shared" si="0"/>
        <v>649.4</v>
      </c>
      <c r="I12" s="53">
        <f t="shared" si="0"/>
        <v>802</v>
      </c>
      <c r="J12" s="53">
        <f t="shared" ref="J12" si="1">SUM(J13:J25)</f>
        <v>790.5</v>
      </c>
      <c r="K12" s="53">
        <f t="shared" si="0"/>
        <v>2241.9</v>
      </c>
      <c r="L12" s="53">
        <f t="shared" si="0"/>
        <v>1876.9</v>
      </c>
      <c r="M12" s="117">
        <f t="shared" ref="M12:M75" si="2">K12-L12</f>
        <v>365</v>
      </c>
      <c r="N12" s="97">
        <f t="shared" si="0"/>
        <v>790.5</v>
      </c>
      <c r="O12" s="53">
        <f t="shared" si="0"/>
        <v>800</v>
      </c>
      <c r="P12" s="29">
        <f t="shared" ref="P12:P36" si="3">H12+I12+N12+O12</f>
        <v>3041.9</v>
      </c>
      <c r="V12" s="69"/>
    </row>
    <row r="13" spans="1:22" s="62" customFormat="1" ht="15.75" x14ac:dyDescent="0.25">
      <c r="A13" s="65"/>
      <c r="B13" s="119" t="s">
        <v>88</v>
      </c>
      <c r="C13" s="54">
        <v>1649.5</v>
      </c>
      <c r="D13" s="54">
        <v>1640.3</v>
      </c>
      <c r="E13" s="19">
        <v>1640.3</v>
      </c>
      <c r="F13" s="19"/>
      <c r="G13" s="54">
        <f>P13</f>
        <v>1470.9</v>
      </c>
      <c r="H13" s="54">
        <v>356.2</v>
      </c>
      <c r="I13" s="54">
        <v>379.2</v>
      </c>
      <c r="J13" s="54">
        <v>363.1</v>
      </c>
      <c r="K13" s="53">
        <f>H13+I13+J13</f>
        <v>1098.5</v>
      </c>
      <c r="L13" s="53">
        <v>1094.4000000000001</v>
      </c>
      <c r="M13" s="117">
        <f t="shared" si="2"/>
        <v>4.0999999999999091</v>
      </c>
      <c r="N13" s="98">
        <v>363.1</v>
      </c>
      <c r="O13" s="54">
        <v>372.4</v>
      </c>
      <c r="P13" s="59">
        <f t="shared" si="3"/>
        <v>1470.9</v>
      </c>
      <c r="V13" s="73"/>
    </row>
    <row r="14" spans="1:22" s="6" customFormat="1" ht="15.75" x14ac:dyDescent="0.25">
      <c r="A14" s="38"/>
      <c r="B14" s="120" t="s">
        <v>84</v>
      </c>
      <c r="C14" s="12">
        <v>0</v>
      </c>
      <c r="D14" s="12">
        <v>442.7</v>
      </c>
      <c r="E14" s="24">
        <v>442.4</v>
      </c>
      <c r="F14" s="24"/>
      <c r="G14" s="54">
        <f t="shared" ref="G14:G25" si="4">P14</f>
        <v>713</v>
      </c>
      <c r="H14" s="54">
        <v>173.2</v>
      </c>
      <c r="I14" s="54">
        <v>174.8</v>
      </c>
      <c r="J14" s="54">
        <v>179.4</v>
      </c>
      <c r="K14" s="53">
        <f t="shared" ref="K14:K25" si="5">H14+I14+J14</f>
        <v>527.4</v>
      </c>
      <c r="L14" s="53">
        <v>524.5</v>
      </c>
      <c r="M14" s="117">
        <f t="shared" si="2"/>
        <v>2.8999999999999773</v>
      </c>
      <c r="N14" s="98">
        <v>179.4</v>
      </c>
      <c r="O14" s="54">
        <v>185.6</v>
      </c>
      <c r="P14" s="29">
        <f t="shared" si="3"/>
        <v>713</v>
      </c>
      <c r="V14" s="74"/>
    </row>
    <row r="15" spans="1:22" s="6" customFormat="1" ht="15.75" x14ac:dyDescent="0.25">
      <c r="A15" s="38"/>
      <c r="B15" s="120" t="s">
        <v>85</v>
      </c>
      <c r="C15" s="12">
        <v>0</v>
      </c>
      <c r="D15" s="12">
        <v>0</v>
      </c>
      <c r="E15" s="24">
        <v>69.3</v>
      </c>
      <c r="F15" s="24"/>
      <c r="G15" s="54">
        <v>0</v>
      </c>
      <c r="H15" s="54">
        <v>0</v>
      </c>
      <c r="I15" s="54">
        <v>0</v>
      </c>
      <c r="J15" s="54">
        <v>0</v>
      </c>
      <c r="K15" s="53">
        <f t="shared" si="5"/>
        <v>0</v>
      </c>
      <c r="L15" s="53">
        <v>0</v>
      </c>
      <c r="M15" s="117">
        <f t="shared" si="2"/>
        <v>0</v>
      </c>
      <c r="N15" s="98">
        <v>0</v>
      </c>
      <c r="O15" s="54">
        <v>0</v>
      </c>
      <c r="P15" s="29"/>
      <c r="V15" s="74"/>
    </row>
    <row r="16" spans="1:22" s="6" customFormat="1" ht="15.75" x14ac:dyDescent="0.25">
      <c r="A16" s="38"/>
      <c r="B16" s="120" t="s">
        <v>86</v>
      </c>
      <c r="C16" s="12">
        <v>60</v>
      </c>
      <c r="D16" s="12">
        <v>0</v>
      </c>
      <c r="E16" s="24">
        <v>30.4</v>
      </c>
      <c r="F16" s="24"/>
      <c r="G16" s="54">
        <v>0</v>
      </c>
      <c r="H16" s="54">
        <v>0</v>
      </c>
      <c r="I16" s="54">
        <v>0</v>
      </c>
      <c r="J16" s="54">
        <v>0</v>
      </c>
      <c r="K16" s="53">
        <f t="shared" si="5"/>
        <v>0</v>
      </c>
      <c r="L16" s="53">
        <v>0</v>
      </c>
      <c r="M16" s="117">
        <f t="shared" si="2"/>
        <v>0</v>
      </c>
      <c r="N16" s="98">
        <v>0</v>
      </c>
      <c r="O16" s="54">
        <v>0</v>
      </c>
      <c r="P16" s="29"/>
      <c r="V16" s="74"/>
    </row>
    <row r="17" spans="1:22" s="6" customFormat="1" ht="15.75" x14ac:dyDescent="0.25">
      <c r="A17" s="38"/>
      <c r="B17" s="120" t="s">
        <v>8</v>
      </c>
      <c r="C17" s="12">
        <v>455.8</v>
      </c>
      <c r="D17" s="12">
        <v>556</v>
      </c>
      <c r="E17" s="24">
        <v>126.7</v>
      </c>
      <c r="F17" s="24"/>
      <c r="G17" s="54">
        <f t="shared" si="4"/>
        <v>0</v>
      </c>
      <c r="H17" s="54">
        <v>0</v>
      </c>
      <c r="I17" s="54">
        <v>0</v>
      </c>
      <c r="J17" s="54">
        <v>0</v>
      </c>
      <c r="K17" s="53">
        <f t="shared" si="5"/>
        <v>0</v>
      </c>
      <c r="L17" s="53">
        <v>0</v>
      </c>
      <c r="M17" s="117">
        <f t="shared" si="2"/>
        <v>0</v>
      </c>
      <c r="N17" s="98">
        <v>0</v>
      </c>
      <c r="O17" s="54">
        <v>0</v>
      </c>
      <c r="P17" s="29">
        <f t="shared" si="3"/>
        <v>0</v>
      </c>
      <c r="V17" s="74"/>
    </row>
    <row r="18" spans="1:22" s="6" customFormat="1" ht="15.75" x14ac:dyDescent="0.25">
      <c r="A18" s="38"/>
      <c r="B18" s="120" t="s">
        <v>9</v>
      </c>
      <c r="C18" s="12">
        <v>126.5</v>
      </c>
      <c r="D18" s="12">
        <v>224</v>
      </c>
      <c r="E18" s="24">
        <v>6.2</v>
      </c>
      <c r="F18" s="24"/>
      <c r="G18" s="54">
        <f t="shared" si="4"/>
        <v>0</v>
      </c>
      <c r="H18" s="54">
        <v>0</v>
      </c>
      <c r="I18" s="54">
        <v>0</v>
      </c>
      <c r="J18" s="54">
        <v>0</v>
      </c>
      <c r="K18" s="53">
        <f t="shared" si="5"/>
        <v>0</v>
      </c>
      <c r="L18" s="53">
        <v>0</v>
      </c>
      <c r="M18" s="117">
        <f t="shared" si="2"/>
        <v>0</v>
      </c>
      <c r="N18" s="98">
        <v>0</v>
      </c>
      <c r="O18" s="54">
        <v>0</v>
      </c>
      <c r="P18" s="29">
        <f t="shared" si="3"/>
        <v>0</v>
      </c>
      <c r="V18" s="74"/>
    </row>
    <row r="19" spans="1:22" s="6" customFormat="1" ht="15.75" x14ac:dyDescent="0.25">
      <c r="A19" s="38"/>
      <c r="B19" s="120" t="s">
        <v>42</v>
      </c>
      <c r="C19" s="12">
        <v>15.3</v>
      </c>
      <c r="D19" s="12">
        <v>0</v>
      </c>
      <c r="E19" s="24">
        <v>0</v>
      </c>
      <c r="F19" s="24"/>
      <c r="G19" s="54">
        <f t="shared" si="4"/>
        <v>0</v>
      </c>
      <c r="H19" s="54">
        <v>0</v>
      </c>
      <c r="I19" s="54">
        <v>0</v>
      </c>
      <c r="J19" s="54">
        <v>0</v>
      </c>
      <c r="K19" s="53">
        <f t="shared" si="5"/>
        <v>0</v>
      </c>
      <c r="L19" s="53">
        <v>0</v>
      </c>
      <c r="M19" s="117">
        <f t="shared" si="2"/>
        <v>0</v>
      </c>
      <c r="N19" s="98">
        <v>0</v>
      </c>
      <c r="O19" s="54">
        <v>0</v>
      </c>
      <c r="P19" s="29">
        <f t="shared" si="3"/>
        <v>0</v>
      </c>
      <c r="V19" s="74"/>
    </row>
    <row r="20" spans="1:22" s="6" customFormat="1" ht="15.75" x14ac:dyDescent="0.25">
      <c r="A20" s="38"/>
      <c r="B20" s="120" t="s">
        <v>44</v>
      </c>
      <c r="C20" s="12">
        <v>19.3</v>
      </c>
      <c r="D20" s="12">
        <v>0</v>
      </c>
      <c r="E20" s="24">
        <v>0</v>
      </c>
      <c r="F20" s="24"/>
      <c r="G20" s="54">
        <f t="shared" si="4"/>
        <v>0</v>
      </c>
      <c r="H20" s="54">
        <v>0</v>
      </c>
      <c r="I20" s="54">
        <v>0</v>
      </c>
      <c r="J20" s="54">
        <v>0</v>
      </c>
      <c r="K20" s="53">
        <f t="shared" si="5"/>
        <v>0</v>
      </c>
      <c r="L20" s="53">
        <v>0</v>
      </c>
      <c r="M20" s="117">
        <f t="shared" si="2"/>
        <v>0</v>
      </c>
      <c r="N20" s="98">
        <v>0</v>
      </c>
      <c r="O20" s="54">
        <v>0</v>
      </c>
      <c r="P20" s="29">
        <f t="shared" si="3"/>
        <v>0</v>
      </c>
      <c r="V20" s="74"/>
    </row>
    <row r="21" spans="1:22" s="6" customFormat="1" ht="15.75" x14ac:dyDescent="0.25">
      <c r="A21" s="38"/>
      <c r="B21" s="120" t="s">
        <v>79</v>
      </c>
      <c r="C21" s="12">
        <v>0</v>
      </c>
      <c r="D21" s="12">
        <v>0</v>
      </c>
      <c r="E21" s="24">
        <v>134</v>
      </c>
      <c r="F21" s="24"/>
      <c r="G21" s="54">
        <f>P21</f>
        <v>660</v>
      </c>
      <c r="H21" s="54">
        <v>84</v>
      </c>
      <c r="I21" s="54">
        <v>188</v>
      </c>
      <c r="J21" s="54">
        <v>188</v>
      </c>
      <c r="K21" s="53">
        <f t="shared" si="5"/>
        <v>460</v>
      </c>
      <c r="L21" s="53">
        <v>155</v>
      </c>
      <c r="M21" s="117">
        <f t="shared" si="2"/>
        <v>305</v>
      </c>
      <c r="N21" s="98">
        <v>188</v>
      </c>
      <c r="O21" s="54">
        <v>200</v>
      </c>
      <c r="P21" s="29">
        <f t="shared" si="3"/>
        <v>660</v>
      </c>
      <c r="V21" s="74"/>
    </row>
    <row r="22" spans="1:22" s="6" customFormat="1" ht="15.75" x14ac:dyDescent="0.25">
      <c r="A22" s="38"/>
      <c r="B22" s="120" t="s">
        <v>10</v>
      </c>
      <c r="C22" s="12">
        <v>0</v>
      </c>
      <c r="D22" s="12">
        <v>0</v>
      </c>
      <c r="E22" s="24">
        <v>0</v>
      </c>
      <c r="F22" s="24"/>
      <c r="G22" s="54">
        <f t="shared" si="4"/>
        <v>0</v>
      </c>
      <c r="H22" s="54">
        <v>0</v>
      </c>
      <c r="I22" s="54">
        <v>0</v>
      </c>
      <c r="J22" s="54">
        <v>0</v>
      </c>
      <c r="K22" s="53">
        <f t="shared" si="5"/>
        <v>0</v>
      </c>
      <c r="L22" s="53">
        <v>0</v>
      </c>
      <c r="M22" s="117">
        <f t="shared" si="2"/>
        <v>0</v>
      </c>
      <c r="N22" s="98">
        <v>0</v>
      </c>
      <c r="O22" s="54">
        <v>0</v>
      </c>
      <c r="P22" s="29">
        <f t="shared" si="3"/>
        <v>0</v>
      </c>
      <c r="V22" s="74"/>
    </row>
    <row r="23" spans="1:22" s="6" customFormat="1" ht="15.75" x14ac:dyDescent="0.25">
      <c r="A23" s="38"/>
      <c r="B23" s="120" t="s">
        <v>43</v>
      </c>
      <c r="C23" s="12">
        <v>163.1</v>
      </c>
      <c r="D23" s="12">
        <v>180</v>
      </c>
      <c r="E23" s="24">
        <v>167.4</v>
      </c>
      <c r="F23" s="24"/>
      <c r="G23" s="54">
        <f>P23</f>
        <v>198</v>
      </c>
      <c r="H23" s="54">
        <v>36</v>
      </c>
      <c r="I23" s="54">
        <v>60</v>
      </c>
      <c r="J23" s="54">
        <v>60</v>
      </c>
      <c r="K23" s="53">
        <f t="shared" si="5"/>
        <v>156</v>
      </c>
      <c r="L23" s="53">
        <v>72</v>
      </c>
      <c r="M23" s="117">
        <f t="shared" si="2"/>
        <v>84</v>
      </c>
      <c r="N23" s="98">
        <v>60</v>
      </c>
      <c r="O23" s="54">
        <v>42</v>
      </c>
      <c r="P23" s="29">
        <f t="shared" si="3"/>
        <v>198</v>
      </c>
      <c r="V23" s="74"/>
    </row>
    <row r="24" spans="1:22" s="6" customFormat="1" ht="15.75" x14ac:dyDescent="0.25">
      <c r="A24" s="38"/>
      <c r="B24" s="120" t="s">
        <v>87</v>
      </c>
      <c r="C24" s="12">
        <v>0</v>
      </c>
      <c r="D24" s="12">
        <v>0</v>
      </c>
      <c r="E24" s="24">
        <v>81.900000000000006</v>
      </c>
      <c r="F24" s="24"/>
      <c r="G24" s="54">
        <v>0</v>
      </c>
      <c r="H24" s="54">
        <v>0</v>
      </c>
      <c r="I24" s="54">
        <v>0</v>
      </c>
      <c r="J24" s="54">
        <v>0</v>
      </c>
      <c r="K24" s="53">
        <f t="shared" si="5"/>
        <v>0</v>
      </c>
      <c r="L24" s="53">
        <v>0</v>
      </c>
      <c r="M24" s="117">
        <f t="shared" si="2"/>
        <v>0</v>
      </c>
      <c r="N24" s="98">
        <v>0</v>
      </c>
      <c r="O24" s="54">
        <v>0</v>
      </c>
      <c r="P24" s="29">
        <f t="shared" si="3"/>
        <v>0</v>
      </c>
      <c r="V24" s="74"/>
    </row>
    <row r="25" spans="1:22" s="6" customFormat="1" ht="15.75" x14ac:dyDescent="0.25">
      <c r="A25" s="38"/>
      <c r="B25" s="120" t="s">
        <v>48</v>
      </c>
      <c r="C25" s="12">
        <v>9.1</v>
      </c>
      <c r="D25" s="12">
        <v>0</v>
      </c>
      <c r="E25" s="24">
        <v>6.6</v>
      </c>
      <c r="F25" s="24"/>
      <c r="G25" s="54">
        <f t="shared" si="4"/>
        <v>0</v>
      </c>
      <c r="H25" s="54">
        <v>0</v>
      </c>
      <c r="I25" s="54">
        <v>0</v>
      </c>
      <c r="J25" s="54">
        <v>0</v>
      </c>
      <c r="K25" s="53">
        <f t="shared" si="5"/>
        <v>0</v>
      </c>
      <c r="L25" s="53">
        <v>31</v>
      </c>
      <c r="M25" s="117">
        <f t="shared" si="2"/>
        <v>-31</v>
      </c>
      <c r="N25" s="98">
        <v>0</v>
      </c>
      <c r="O25" s="54">
        <v>0</v>
      </c>
      <c r="P25" s="29">
        <f t="shared" si="3"/>
        <v>0</v>
      </c>
      <c r="V25" s="74"/>
    </row>
    <row r="26" spans="1:22" s="1" customFormat="1" ht="37.5" customHeight="1" x14ac:dyDescent="0.25">
      <c r="A26" s="88">
        <v>3</v>
      </c>
      <c r="B26" s="121" t="s">
        <v>89</v>
      </c>
      <c r="C26" s="8">
        <f>SUM(C27:C36)</f>
        <v>2408.4</v>
      </c>
      <c r="D26" s="8">
        <f>SUM(D27:D35)</f>
        <v>2883</v>
      </c>
      <c r="E26" s="8">
        <f>SUM(E27:E36)</f>
        <v>2616.1</v>
      </c>
      <c r="F26" s="8"/>
      <c r="G26" s="53">
        <f>P26</f>
        <v>2898.8999999999996</v>
      </c>
      <c r="H26" s="53">
        <f>SUM(H27:H36)</f>
        <v>629.4</v>
      </c>
      <c r="I26" s="53">
        <f>SUM(I27:I36)</f>
        <v>760.6</v>
      </c>
      <c r="J26" s="53">
        <f>SUM(J27:J36)</f>
        <v>749.2</v>
      </c>
      <c r="K26" s="53">
        <f t="shared" ref="K26:L26" si="6">SUM(K27:K36)</f>
        <v>2139.1999999999998</v>
      </c>
      <c r="L26" s="53">
        <f t="shared" si="6"/>
        <v>1839.1000000000001</v>
      </c>
      <c r="M26" s="117">
        <f t="shared" si="2"/>
        <v>300.09999999999968</v>
      </c>
      <c r="N26" s="97">
        <f>SUM(N27:N36)</f>
        <v>749.2</v>
      </c>
      <c r="O26" s="53">
        <f>SUM(O27:O36)</f>
        <v>759.7</v>
      </c>
      <c r="P26" s="29">
        <f t="shared" si="3"/>
        <v>2898.8999999999996</v>
      </c>
      <c r="V26" s="69"/>
    </row>
    <row r="27" spans="1:22" s="17" customFormat="1" ht="15.75" x14ac:dyDescent="0.25">
      <c r="A27" s="63"/>
      <c r="B27" s="119" t="s">
        <v>11</v>
      </c>
      <c r="C27" s="19">
        <v>1649.5</v>
      </c>
      <c r="D27" s="19">
        <v>1640.3</v>
      </c>
      <c r="E27" s="19">
        <v>1640.3</v>
      </c>
      <c r="F27" s="19"/>
      <c r="G27" s="19">
        <f>H27+I27+N27+O27</f>
        <v>1470.9</v>
      </c>
      <c r="H27" s="19">
        <v>356.2</v>
      </c>
      <c r="I27" s="19">
        <v>379.2</v>
      </c>
      <c r="J27" s="19">
        <v>363.1</v>
      </c>
      <c r="K27" s="53">
        <f>H27+I27+J27</f>
        <v>1098.5</v>
      </c>
      <c r="L27" s="53">
        <v>1094.4000000000001</v>
      </c>
      <c r="M27" s="117">
        <f t="shared" si="2"/>
        <v>4.0999999999999091</v>
      </c>
      <c r="N27" s="99">
        <v>363.1</v>
      </c>
      <c r="O27" s="19">
        <v>372.4</v>
      </c>
      <c r="P27" s="59">
        <f t="shared" si="3"/>
        <v>1470.9</v>
      </c>
      <c r="Q27" s="64">
        <f>R27+S27+T27+U27</f>
        <v>1585.9</v>
      </c>
      <c r="R27" s="64">
        <f>H39+H41+H44+H46+H49+H55+H59+H63+H68+H82+H85+H91+H98</f>
        <v>382.5</v>
      </c>
      <c r="S27" s="64">
        <f>I39+I41+I44+I46+I49+I55+I59+I63+I68+I82+I85+I91+I98</f>
        <v>408.9</v>
      </c>
      <c r="T27" s="64">
        <f>N39+N41+N44+N46+N49+N55+N59+N63+N68+N82+N85+N91+N98</f>
        <v>393.09999999999997</v>
      </c>
      <c r="U27" s="64">
        <f>O39+O41+O44+O46+O49+O55+O59+O63+O68+O82+O85+O91+O98</f>
        <v>401.4</v>
      </c>
      <c r="V27" s="75" t="s">
        <v>134</v>
      </c>
    </row>
    <row r="28" spans="1:22" ht="15.75" x14ac:dyDescent="0.25">
      <c r="A28" s="39"/>
      <c r="B28" s="120" t="s">
        <v>90</v>
      </c>
      <c r="C28" s="11">
        <v>0</v>
      </c>
      <c r="D28" s="11">
        <v>442.7</v>
      </c>
      <c r="E28" s="24">
        <v>442.4</v>
      </c>
      <c r="F28" s="24"/>
      <c r="G28" s="19">
        <f>H28+I28+N28+O28</f>
        <v>713</v>
      </c>
      <c r="H28" s="19">
        <v>173.2</v>
      </c>
      <c r="I28" s="19">
        <v>174.8</v>
      </c>
      <c r="J28" s="19">
        <v>179.4</v>
      </c>
      <c r="K28" s="53">
        <f t="shared" ref="K28:K36" si="7">H28+I28+J28</f>
        <v>527.4</v>
      </c>
      <c r="L28" s="53">
        <v>524.5</v>
      </c>
      <c r="M28" s="117">
        <f t="shared" si="2"/>
        <v>2.8999999999999773</v>
      </c>
      <c r="N28" s="99">
        <v>179.4</v>
      </c>
      <c r="O28" s="19">
        <v>185.6</v>
      </c>
      <c r="P28" s="29">
        <f t="shared" si="3"/>
        <v>713</v>
      </c>
      <c r="Q28" s="32">
        <f>R28+S28+T28+U28</f>
        <v>592.9</v>
      </c>
      <c r="R28" s="32">
        <f>H43+H48+H51+H53+H57+H60+H64+H75+H76+H92</f>
        <v>141.9</v>
      </c>
      <c r="S28" s="32">
        <f>I43+I48+I51+I53+I57+I60+I64+I75+I76+I92</f>
        <v>145.60000000000002</v>
      </c>
      <c r="T28" s="32">
        <f>N43+N48+N51+N53+N57+N60+N64+N75+N76+N92</f>
        <v>149.60000000000002</v>
      </c>
      <c r="U28" s="32">
        <f>O43+O48+O51+O53+O57+O60+O64+O75+O76+O92</f>
        <v>155.79999999999998</v>
      </c>
      <c r="V28" s="71" t="s">
        <v>135</v>
      </c>
    </row>
    <row r="29" spans="1:22" ht="15.75" x14ac:dyDescent="0.25">
      <c r="A29" s="39"/>
      <c r="B29" s="120" t="s">
        <v>85</v>
      </c>
      <c r="C29" s="11">
        <v>0</v>
      </c>
      <c r="D29" s="11">
        <v>0</v>
      </c>
      <c r="E29" s="24">
        <v>69.3</v>
      </c>
      <c r="F29" s="24"/>
      <c r="G29" s="19">
        <v>0</v>
      </c>
      <c r="H29" s="19">
        <v>0</v>
      </c>
      <c r="I29" s="19">
        <v>0</v>
      </c>
      <c r="J29" s="19">
        <v>0</v>
      </c>
      <c r="K29" s="53">
        <f t="shared" si="7"/>
        <v>0</v>
      </c>
      <c r="L29" s="53">
        <v>0</v>
      </c>
      <c r="M29" s="117">
        <f t="shared" si="2"/>
        <v>0</v>
      </c>
      <c r="N29" s="99">
        <v>0</v>
      </c>
      <c r="O29" s="19">
        <v>0</v>
      </c>
      <c r="P29" s="29"/>
      <c r="Q29" s="32"/>
      <c r="R29" s="32"/>
      <c r="S29" s="32"/>
      <c r="T29" s="32"/>
      <c r="U29" s="32"/>
      <c r="V29" s="71" t="s">
        <v>136</v>
      </c>
    </row>
    <row r="30" spans="1:22" ht="15.75" x14ac:dyDescent="0.25">
      <c r="A30" s="39"/>
      <c r="B30" s="120" t="s">
        <v>86</v>
      </c>
      <c r="C30" s="11">
        <v>0</v>
      </c>
      <c r="D30" s="11">
        <v>0</v>
      </c>
      <c r="E30" s="24">
        <v>28.4</v>
      </c>
      <c r="F30" s="24"/>
      <c r="G30" s="19">
        <v>0</v>
      </c>
      <c r="H30" s="19">
        <v>0</v>
      </c>
      <c r="I30" s="19">
        <v>0</v>
      </c>
      <c r="J30" s="19">
        <v>0</v>
      </c>
      <c r="K30" s="53">
        <f t="shared" si="7"/>
        <v>0</v>
      </c>
      <c r="L30" s="53">
        <v>0</v>
      </c>
      <c r="M30" s="117">
        <f t="shared" si="2"/>
        <v>0</v>
      </c>
      <c r="N30" s="99">
        <v>0</v>
      </c>
      <c r="O30" s="19">
        <v>0</v>
      </c>
      <c r="P30" s="29"/>
      <c r="Q30" s="32"/>
      <c r="R30" s="32"/>
      <c r="S30" s="32"/>
      <c r="T30" s="32"/>
      <c r="U30" s="32"/>
      <c r="V30" s="71" t="s">
        <v>137</v>
      </c>
    </row>
    <row r="31" spans="1:22" ht="15.75" x14ac:dyDescent="0.25">
      <c r="A31" s="39"/>
      <c r="B31" s="120" t="s">
        <v>12</v>
      </c>
      <c r="C31" s="12">
        <v>52.5</v>
      </c>
      <c r="D31" s="11">
        <v>150</v>
      </c>
      <c r="E31" s="24">
        <v>111.5</v>
      </c>
      <c r="F31" s="24"/>
      <c r="G31" s="19">
        <f t="shared" ref="G31:G37" si="8">P31</f>
        <v>165</v>
      </c>
      <c r="H31" s="19">
        <v>30</v>
      </c>
      <c r="I31" s="19">
        <v>50</v>
      </c>
      <c r="J31" s="19">
        <v>50</v>
      </c>
      <c r="K31" s="53">
        <f t="shared" si="7"/>
        <v>130</v>
      </c>
      <c r="L31" s="53">
        <v>60</v>
      </c>
      <c r="M31" s="117">
        <f t="shared" si="2"/>
        <v>70</v>
      </c>
      <c r="N31" s="99">
        <v>50</v>
      </c>
      <c r="O31" s="19">
        <v>35</v>
      </c>
      <c r="P31" s="29">
        <f t="shared" si="3"/>
        <v>165</v>
      </c>
      <c r="Q31" s="32">
        <f>SUM(Q27:Q28)</f>
        <v>2178.8000000000002</v>
      </c>
      <c r="R31" s="32"/>
      <c r="S31" s="32"/>
      <c r="T31" s="32"/>
      <c r="U31" s="32"/>
      <c r="V31" s="71" t="s">
        <v>138</v>
      </c>
    </row>
    <row r="32" spans="1:22" ht="15.75" x14ac:dyDescent="0.25">
      <c r="A32" s="39"/>
      <c r="B32" s="120" t="s">
        <v>13</v>
      </c>
      <c r="C32" s="12">
        <v>647.5</v>
      </c>
      <c r="D32" s="11">
        <v>650</v>
      </c>
      <c r="E32" s="24">
        <v>318.7</v>
      </c>
      <c r="F32" s="24"/>
      <c r="G32" s="19">
        <f t="shared" si="8"/>
        <v>550</v>
      </c>
      <c r="H32" s="19">
        <v>70</v>
      </c>
      <c r="I32" s="19">
        <v>156.6</v>
      </c>
      <c r="J32" s="19">
        <v>156.69999999999999</v>
      </c>
      <c r="K32" s="53">
        <f t="shared" si="7"/>
        <v>383.29999999999995</v>
      </c>
      <c r="L32" s="53">
        <v>129.19999999999999</v>
      </c>
      <c r="M32" s="117">
        <f t="shared" si="2"/>
        <v>254.09999999999997</v>
      </c>
      <c r="N32" s="99">
        <v>156.69999999999999</v>
      </c>
      <c r="O32" s="19">
        <v>166.7</v>
      </c>
      <c r="P32" s="29">
        <f t="shared" si="3"/>
        <v>550</v>
      </c>
      <c r="Q32"/>
      <c r="R32"/>
      <c r="V32" s="71" t="s">
        <v>139</v>
      </c>
    </row>
    <row r="33" spans="1:23" ht="15.75" x14ac:dyDescent="0.25">
      <c r="A33" s="39"/>
      <c r="B33" s="120" t="s">
        <v>47</v>
      </c>
      <c r="C33" s="12">
        <v>51.3</v>
      </c>
      <c r="D33" s="11">
        <v>0</v>
      </c>
      <c r="E33" s="24">
        <v>0</v>
      </c>
      <c r="F33" s="24"/>
      <c r="G33" s="19">
        <f t="shared" si="8"/>
        <v>0</v>
      </c>
      <c r="H33" s="19">
        <v>0</v>
      </c>
      <c r="I33" s="19">
        <v>0</v>
      </c>
      <c r="J33" s="19">
        <v>0</v>
      </c>
      <c r="K33" s="53">
        <f t="shared" si="7"/>
        <v>0</v>
      </c>
      <c r="L33" s="53">
        <v>0</v>
      </c>
      <c r="M33" s="117">
        <f t="shared" si="2"/>
        <v>0</v>
      </c>
      <c r="N33" s="99">
        <v>0</v>
      </c>
      <c r="O33" s="19">
        <v>0</v>
      </c>
      <c r="P33" s="29">
        <f t="shared" si="3"/>
        <v>0</v>
      </c>
      <c r="Q33"/>
      <c r="R33"/>
      <c r="V33" s="71" t="s">
        <v>141</v>
      </c>
    </row>
    <row r="34" spans="1:23" ht="15.75" x14ac:dyDescent="0.25">
      <c r="A34" s="39"/>
      <c r="B34" s="120" t="s">
        <v>10</v>
      </c>
      <c r="C34" s="12">
        <v>0</v>
      </c>
      <c r="D34" s="11">
        <v>0</v>
      </c>
      <c r="E34" s="24">
        <v>0</v>
      </c>
      <c r="F34" s="24"/>
      <c r="G34" s="19">
        <f t="shared" si="8"/>
        <v>0</v>
      </c>
      <c r="H34" s="19">
        <v>0</v>
      </c>
      <c r="I34" s="19">
        <v>0</v>
      </c>
      <c r="J34" s="19">
        <v>0</v>
      </c>
      <c r="K34" s="53">
        <f t="shared" si="7"/>
        <v>0</v>
      </c>
      <c r="L34" s="53">
        <v>0</v>
      </c>
      <c r="M34" s="117">
        <f t="shared" si="2"/>
        <v>0</v>
      </c>
      <c r="N34" s="99">
        <v>0</v>
      </c>
      <c r="O34" s="19">
        <v>0</v>
      </c>
      <c r="P34" s="29">
        <f t="shared" si="3"/>
        <v>0</v>
      </c>
      <c r="Q34"/>
      <c r="R34"/>
      <c r="V34" s="71" t="s">
        <v>140</v>
      </c>
    </row>
    <row r="35" spans="1:23" ht="15.75" x14ac:dyDescent="0.25">
      <c r="A35" s="39"/>
      <c r="B35" s="120" t="s">
        <v>45</v>
      </c>
      <c r="C35" s="12">
        <v>0</v>
      </c>
      <c r="D35" s="11">
        <v>0</v>
      </c>
      <c r="E35" s="24">
        <v>0</v>
      </c>
      <c r="F35" s="24"/>
      <c r="G35" s="19">
        <f t="shared" si="8"/>
        <v>0</v>
      </c>
      <c r="H35" s="19">
        <v>0</v>
      </c>
      <c r="I35" s="19">
        <v>0</v>
      </c>
      <c r="J35" s="19">
        <v>0</v>
      </c>
      <c r="K35" s="53">
        <f t="shared" si="7"/>
        <v>0</v>
      </c>
      <c r="L35" s="53">
        <v>0</v>
      </c>
      <c r="M35" s="117">
        <f t="shared" si="2"/>
        <v>0</v>
      </c>
      <c r="N35" s="99">
        <v>0</v>
      </c>
      <c r="O35" s="19">
        <v>0</v>
      </c>
      <c r="P35" s="29">
        <f t="shared" si="3"/>
        <v>0</v>
      </c>
      <c r="Q35"/>
      <c r="R35"/>
      <c r="V35" s="71" t="s">
        <v>142</v>
      </c>
    </row>
    <row r="36" spans="1:23" ht="15.75" x14ac:dyDescent="0.25">
      <c r="A36" s="39"/>
      <c r="B36" s="120" t="s">
        <v>48</v>
      </c>
      <c r="C36" s="12">
        <v>7.6</v>
      </c>
      <c r="D36" s="11">
        <v>0</v>
      </c>
      <c r="E36" s="24">
        <v>5.5</v>
      </c>
      <c r="F36" s="24"/>
      <c r="G36" s="19">
        <f t="shared" si="8"/>
        <v>0</v>
      </c>
      <c r="H36" s="19">
        <v>0</v>
      </c>
      <c r="I36" s="19">
        <v>0</v>
      </c>
      <c r="J36" s="19">
        <v>0</v>
      </c>
      <c r="K36" s="53">
        <f t="shared" si="7"/>
        <v>0</v>
      </c>
      <c r="L36" s="53">
        <v>31</v>
      </c>
      <c r="M36" s="117">
        <f t="shared" si="2"/>
        <v>-31</v>
      </c>
      <c r="N36" s="99">
        <v>0</v>
      </c>
      <c r="O36" s="19">
        <v>0</v>
      </c>
      <c r="P36" s="29">
        <f t="shared" si="3"/>
        <v>0</v>
      </c>
      <c r="Q36" s="32">
        <f>R36+S36+T36+U36</f>
        <v>1585.9</v>
      </c>
      <c r="R36" s="32">
        <f>H39+H41+H44+H46+H49+H55+H59+H63+H68+H82+H85+H91+H98</f>
        <v>382.5</v>
      </c>
      <c r="S36" s="32">
        <f>I39+I41+I44+I46+I49+I55+I59+I63+I68+I82+I85+I91+I98</f>
        <v>408.9</v>
      </c>
      <c r="T36" s="32">
        <f>N39+N41+N44+N46+N49+N55+N59+N63+N68+N82+N85+N91+N98</f>
        <v>393.09999999999997</v>
      </c>
      <c r="U36" s="32">
        <f>O39+O41+O44+O46+O49+O55+O59+O63+O68+O82+O85+O91+O98</f>
        <v>401.4</v>
      </c>
      <c r="V36" s="71" t="s">
        <v>143</v>
      </c>
    </row>
    <row r="37" spans="1:23" s="1" customFormat="1" ht="26.25" x14ac:dyDescent="0.25">
      <c r="A37" s="88">
        <v>4</v>
      </c>
      <c r="B37" s="121" t="s">
        <v>91</v>
      </c>
      <c r="C37" s="8">
        <f>C38+C58+C62+C66+C67</f>
        <v>1888.5</v>
      </c>
      <c r="D37" s="8">
        <f>D38+D58+D62+D66+D67</f>
        <v>2218.5000000000005</v>
      </c>
      <c r="E37" s="8">
        <f>E38+E58+E62+E66+E67</f>
        <v>2123.7000000000003</v>
      </c>
      <c r="F37" s="8"/>
      <c r="G37" s="53">
        <f t="shared" si="8"/>
        <v>2354.0356000000002</v>
      </c>
      <c r="H37" s="53">
        <f>H38+H58+H62+H66+H67</f>
        <v>522.08000000000004</v>
      </c>
      <c r="I37" s="53">
        <f>I38+I58+I62+I66+I67</f>
        <v>602.9860000000001</v>
      </c>
      <c r="J37" s="53">
        <f>J38+J58+J62+J66+J67</f>
        <v>604.82000000000005</v>
      </c>
      <c r="K37" s="53">
        <f t="shared" ref="K37:L37" si="9">K38+K58+K62+K66+K67</f>
        <v>1729.8799999999997</v>
      </c>
      <c r="L37" s="53">
        <f t="shared" si="9"/>
        <v>1575.9</v>
      </c>
      <c r="M37" s="117">
        <f t="shared" si="2"/>
        <v>153.97999999999956</v>
      </c>
      <c r="N37" s="97">
        <f>N38+N58+N62+N66+N67</f>
        <v>604.81479999999999</v>
      </c>
      <c r="O37" s="53">
        <f>O38+O58+O62+O66+O67</f>
        <v>624.15479999999991</v>
      </c>
      <c r="P37" s="29">
        <f>H37+I37+N37+O37</f>
        <v>2354.0356000000002</v>
      </c>
      <c r="Q37" s="29">
        <f>R37+S37+T37+U37</f>
        <v>591.70000000000005</v>
      </c>
      <c r="R37" s="29">
        <f>H43+H48+H51+H53+H57+H60+H64+H75+H76</f>
        <v>140.70000000000002</v>
      </c>
      <c r="S37" s="29">
        <f>I43+I48+I51+I53+I57+I60+I64+I75+I76+I92</f>
        <v>145.60000000000002</v>
      </c>
      <c r="T37" s="29">
        <f>N43+N48+N51+N53+N57+N60+N64+N75+N76+N92</f>
        <v>149.60000000000002</v>
      </c>
      <c r="U37" s="29">
        <f>O43+O48+O51+O53+O57+O60+O64+O75+O76+O92</f>
        <v>155.79999999999998</v>
      </c>
      <c r="V37" s="69"/>
    </row>
    <row r="38" spans="1:23" s="1" customFormat="1" ht="15.75" x14ac:dyDescent="0.25">
      <c r="A38" s="89" t="s">
        <v>14</v>
      </c>
      <c r="B38" s="122" t="s">
        <v>92</v>
      </c>
      <c r="C38" s="8">
        <f t="shared" ref="C38:O38" si="10">SUM(C39:C52)</f>
        <v>442.4</v>
      </c>
      <c r="D38" s="8">
        <f t="shared" si="10"/>
        <v>602.9</v>
      </c>
      <c r="E38" s="8">
        <f t="shared" si="10"/>
        <v>454.29999999999995</v>
      </c>
      <c r="F38" s="8"/>
      <c r="G38" s="53">
        <f t="shared" si="10"/>
        <v>508.06</v>
      </c>
      <c r="H38" s="53">
        <f t="shared" si="10"/>
        <v>106.80000000000001</v>
      </c>
      <c r="I38" s="53">
        <f t="shared" si="10"/>
        <v>130.9</v>
      </c>
      <c r="J38" s="53">
        <f t="shared" si="10"/>
        <v>125.68</v>
      </c>
      <c r="K38" s="53">
        <f t="shared" si="10"/>
        <v>363.38</v>
      </c>
      <c r="L38" s="53">
        <f t="shared" si="10"/>
        <v>227.49999999999997</v>
      </c>
      <c r="M38" s="117">
        <f t="shared" si="2"/>
        <v>135.88000000000002</v>
      </c>
      <c r="N38" s="97">
        <f t="shared" si="10"/>
        <v>125.68</v>
      </c>
      <c r="O38" s="53">
        <f t="shared" si="10"/>
        <v>144.67999999999998</v>
      </c>
      <c r="P38" s="29">
        <f t="shared" ref="P38:P109" si="11">H38+I38+N38+O38</f>
        <v>508.05999999999995</v>
      </c>
      <c r="V38" s="69"/>
    </row>
    <row r="39" spans="1:23" s="6" customFormat="1" ht="15.75" x14ac:dyDescent="0.25">
      <c r="A39" s="40"/>
      <c r="B39" s="120" t="s">
        <v>52</v>
      </c>
      <c r="C39" s="12">
        <v>4.4000000000000004</v>
      </c>
      <c r="D39" s="12">
        <v>145</v>
      </c>
      <c r="E39" s="24">
        <v>57</v>
      </c>
      <c r="F39" s="24"/>
      <c r="G39" s="54">
        <f t="shared" ref="G39:G51" si="12">P39</f>
        <v>0</v>
      </c>
      <c r="H39" s="54">
        <v>0</v>
      </c>
      <c r="I39" s="54">
        <v>0</v>
      </c>
      <c r="J39" s="54">
        <v>0</v>
      </c>
      <c r="K39" s="53">
        <f>H39+I39+J39</f>
        <v>0</v>
      </c>
      <c r="L39" s="19">
        <v>11.9</v>
      </c>
      <c r="M39" s="117">
        <f t="shared" si="2"/>
        <v>-11.9</v>
      </c>
      <c r="N39" s="98">
        <v>0</v>
      </c>
      <c r="O39" s="54">
        <v>0</v>
      </c>
      <c r="P39" s="29">
        <f t="shared" si="11"/>
        <v>0</v>
      </c>
      <c r="Q39" s="41">
        <f>Q36+Q37</f>
        <v>2177.6000000000004</v>
      </c>
      <c r="R39" s="41">
        <f>H39+H41+H43+H44+H46+H48+H49+H53+H57+H59+H60+H63+H64+H68+H75+H76+H82+H85+H91+H98</f>
        <v>522.29999999999995</v>
      </c>
      <c r="S39" s="41">
        <f>I39+I41+I43+I44+I46+I48+I49+I53+I57+I59+I60+I63+I64+I68+I75+I76+I82+I85+I91+I98</f>
        <v>552.30000000000007</v>
      </c>
      <c r="T39" s="41">
        <f>N39+N41+N43+N44+N46+N48+N49+N53+N57+N59+N60+N63+N64+N68+N75+N76+N82+N85+N91+N98</f>
        <v>540.5</v>
      </c>
      <c r="U39" s="41">
        <f>O39+O41+O43+O44+O46+O48+O49+O53+O57+O59+O60+O63+O64+O68+O75+O76+O82+O85+O91+O98</f>
        <v>555.20000000000005</v>
      </c>
      <c r="V39" s="74" t="s">
        <v>144</v>
      </c>
      <c r="W39" s="78">
        <v>14</v>
      </c>
    </row>
    <row r="40" spans="1:23" s="6" customFormat="1" ht="15.75" x14ac:dyDescent="0.25">
      <c r="A40" s="40"/>
      <c r="B40" s="120" t="s">
        <v>53</v>
      </c>
      <c r="C40" s="12">
        <v>325.2</v>
      </c>
      <c r="D40" s="12">
        <v>193.6</v>
      </c>
      <c r="E40" s="24">
        <v>164.4</v>
      </c>
      <c r="F40" s="24"/>
      <c r="G40" s="54">
        <f t="shared" si="12"/>
        <v>219.95999999999998</v>
      </c>
      <c r="H40" s="54">
        <f>H32*0.4</f>
        <v>28</v>
      </c>
      <c r="I40" s="54">
        <v>62.6</v>
      </c>
      <c r="J40" s="54">
        <f>J32*0.4</f>
        <v>62.68</v>
      </c>
      <c r="K40" s="53">
        <f t="shared" ref="K40:K51" si="13">H40+I40+J40</f>
        <v>153.28</v>
      </c>
      <c r="L40" s="19">
        <v>40.299999999999997</v>
      </c>
      <c r="M40" s="117">
        <f t="shared" si="2"/>
        <v>112.98</v>
      </c>
      <c r="N40" s="98">
        <f>N32*0.4</f>
        <v>62.68</v>
      </c>
      <c r="O40" s="54">
        <f>O32*0.4</f>
        <v>66.679999999999993</v>
      </c>
      <c r="P40" s="29">
        <f t="shared" si="11"/>
        <v>219.95999999999998</v>
      </c>
      <c r="V40" s="74" t="s">
        <v>145</v>
      </c>
      <c r="W40" s="6">
        <v>14</v>
      </c>
    </row>
    <row r="41" spans="1:23" s="6" customFormat="1" ht="15.75" x14ac:dyDescent="0.25">
      <c r="A41" s="40"/>
      <c r="B41" s="120" t="s">
        <v>54</v>
      </c>
      <c r="C41" s="12">
        <v>14.1</v>
      </c>
      <c r="D41" s="12">
        <v>29.7</v>
      </c>
      <c r="E41" s="24">
        <v>21.8</v>
      </c>
      <c r="F41" s="24"/>
      <c r="G41" s="54">
        <f t="shared" si="12"/>
        <v>25.5</v>
      </c>
      <c r="H41" s="54">
        <v>12.8</v>
      </c>
      <c r="I41" s="54">
        <v>2.1</v>
      </c>
      <c r="J41" s="54">
        <v>0</v>
      </c>
      <c r="K41" s="53">
        <f t="shared" si="13"/>
        <v>14.9</v>
      </c>
      <c r="L41" s="19">
        <v>12.5</v>
      </c>
      <c r="M41" s="117">
        <f t="shared" si="2"/>
        <v>2.4000000000000004</v>
      </c>
      <c r="N41" s="98">
        <v>0</v>
      </c>
      <c r="O41" s="54">
        <v>10.6</v>
      </c>
      <c r="P41" s="29">
        <f t="shared" si="11"/>
        <v>25.5</v>
      </c>
      <c r="V41" s="74" t="s">
        <v>146</v>
      </c>
      <c r="W41" s="6">
        <v>12</v>
      </c>
    </row>
    <row r="42" spans="1:23" s="6" customFormat="1" ht="15.75" x14ac:dyDescent="0.25">
      <c r="A42" s="40"/>
      <c r="B42" s="120" t="s">
        <v>118</v>
      </c>
      <c r="C42" s="12">
        <v>0</v>
      </c>
      <c r="D42" s="12">
        <v>0</v>
      </c>
      <c r="E42" s="24">
        <v>0</v>
      </c>
      <c r="F42" s="24"/>
      <c r="G42" s="54">
        <f t="shared" si="12"/>
        <v>7.1999999999999993</v>
      </c>
      <c r="H42" s="54">
        <v>3.5</v>
      </c>
      <c r="I42" s="54">
        <v>0.6</v>
      </c>
      <c r="J42" s="54">
        <v>0</v>
      </c>
      <c r="K42" s="53">
        <f t="shared" si="13"/>
        <v>4.0999999999999996</v>
      </c>
      <c r="L42" s="19">
        <v>0</v>
      </c>
      <c r="M42" s="117">
        <f t="shared" si="2"/>
        <v>4.0999999999999996</v>
      </c>
      <c r="N42" s="98">
        <v>0</v>
      </c>
      <c r="O42" s="54">
        <v>3.1</v>
      </c>
      <c r="P42" s="29">
        <f t="shared" si="11"/>
        <v>7.1999999999999993</v>
      </c>
      <c r="V42" s="74" t="s">
        <v>147</v>
      </c>
      <c r="W42" s="6">
        <v>12</v>
      </c>
    </row>
    <row r="43" spans="1:23" s="6" customFormat="1" ht="15.75" x14ac:dyDescent="0.25">
      <c r="A43" s="40"/>
      <c r="B43" s="120" t="s">
        <v>93</v>
      </c>
      <c r="C43" s="12">
        <v>0</v>
      </c>
      <c r="D43" s="12">
        <v>17</v>
      </c>
      <c r="E43" s="24">
        <v>11.2</v>
      </c>
      <c r="F43" s="24"/>
      <c r="G43" s="54">
        <f t="shared" si="12"/>
        <v>18</v>
      </c>
      <c r="H43" s="54">
        <v>9</v>
      </c>
      <c r="I43" s="54">
        <v>1.5</v>
      </c>
      <c r="J43" s="54">
        <v>0</v>
      </c>
      <c r="K43" s="53">
        <f t="shared" si="13"/>
        <v>10.5</v>
      </c>
      <c r="L43" s="19">
        <v>18.2</v>
      </c>
      <c r="M43" s="117">
        <f t="shared" si="2"/>
        <v>-7.6999999999999993</v>
      </c>
      <c r="N43" s="98">
        <v>0</v>
      </c>
      <c r="O43" s="54">
        <v>7.5</v>
      </c>
      <c r="P43" s="29">
        <f t="shared" si="11"/>
        <v>18</v>
      </c>
      <c r="V43" s="74" t="s">
        <v>148</v>
      </c>
      <c r="W43" s="6">
        <v>12</v>
      </c>
    </row>
    <row r="44" spans="1:23" s="6" customFormat="1" ht="15.75" x14ac:dyDescent="0.25">
      <c r="A44" s="40"/>
      <c r="B44" s="120" t="s">
        <v>55</v>
      </c>
      <c r="C44" s="12">
        <v>83.8</v>
      </c>
      <c r="D44" s="12">
        <v>96.8</v>
      </c>
      <c r="E44" s="24">
        <v>104.3</v>
      </c>
      <c r="F44" s="24"/>
      <c r="G44" s="54">
        <f t="shared" si="12"/>
        <v>116.5</v>
      </c>
      <c r="H44" s="54">
        <v>29.1</v>
      </c>
      <c r="I44" s="54">
        <v>29.2</v>
      </c>
      <c r="J44" s="54">
        <v>29.1</v>
      </c>
      <c r="K44" s="53">
        <f t="shared" si="13"/>
        <v>87.4</v>
      </c>
      <c r="L44" s="19">
        <v>69.8</v>
      </c>
      <c r="M44" s="117">
        <f t="shared" si="2"/>
        <v>17.600000000000009</v>
      </c>
      <c r="N44" s="98">
        <v>29.1</v>
      </c>
      <c r="O44" s="54">
        <v>29.1</v>
      </c>
      <c r="P44" s="29">
        <f t="shared" si="11"/>
        <v>116.5</v>
      </c>
      <c r="V44" s="74" t="s">
        <v>149</v>
      </c>
      <c r="W44" s="6">
        <v>15</v>
      </c>
    </row>
    <row r="45" spans="1:23" s="6" customFormat="1" ht="15.75" x14ac:dyDescent="0.25">
      <c r="A45" s="40"/>
      <c r="B45" s="120" t="s">
        <v>56</v>
      </c>
      <c r="C45" s="12">
        <v>0</v>
      </c>
      <c r="D45" s="12">
        <v>82</v>
      </c>
      <c r="E45" s="24">
        <v>66.099999999999994</v>
      </c>
      <c r="F45" s="24"/>
      <c r="G45" s="54">
        <f t="shared" si="12"/>
        <v>66</v>
      </c>
      <c r="H45" s="54">
        <f>H31*0.4</f>
        <v>12</v>
      </c>
      <c r="I45" s="54">
        <v>20</v>
      </c>
      <c r="J45" s="54">
        <f>J31*0.4</f>
        <v>20</v>
      </c>
      <c r="K45" s="53">
        <f t="shared" si="13"/>
        <v>52</v>
      </c>
      <c r="L45" s="19">
        <v>37.5</v>
      </c>
      <c r="M45" s="117">
        <f t="shared" si="2"/>
        <v>14.5</v>
      </c>
      <c r="N45" s="98">
        <f>N31*0.4</f>
        <v>20</v>
      </c>
      <c r="O45" s="54">
        <f>O31*0.4</f>
        <v>14</v>
      </c>
      <c r="P45" s="29">
        <f t="shared" si="11"/>
        <v>66</v>
      </c>
      <c r="V45" s="74" t="s">
        <v>150</v>
      </c>
      <c r="W45" s="6">
        <v>15</v>
      </c>
    </row>
    <row r="46" spans="1:23" s="6" customFormat="1" ht="15.75" x14ac:dyDescent="0.25">
      <c r="A46" s="40"/>
      <c r="B46" s="120" t="s">
        <v>57</v>
      </c>
      <c r="C46" s="12">
        <v>1.1000000000000001</v>
      </c>
      <c r="D46" s="12">
        <v>1.3</v>
      </c>
      <c r="E46" s="24">
        <v>2</v>
      </c>
      <c r="F46" s="24"/>
      <c r="G46" s="54">
        <f t="shared" si="12"/>
        <v>2.3000000000000003</v>
      </c>
      <c r="H46" s="54">
        <v>0.6</v>
      </c>
      <c r="I46" s="54">
        <v>0.5</v>
      </c>
      <c r="J46" s="54">
        <v>0.6</v>
      </c>
      <c r="K46" s="53">
        <f t="shared" si="13"/>
        <v>1.7000000000000002</v>
      </c>
      <c r="L46" s="19">
        <v>1.6</v>
      </c>
      <c r="M46" s="117">
        <f t="shared" si="2"/>
        <v>0.10000000000000009</v>
      </c>
      <c r="N46" s="98">
        <v>0.6</v>
      </c>
      <c r="O46" s="54">
        <v>0.6</v>
      </c>
      <c r="P46" s="29">
        <f t="shared" si="11"/>
        <v>2.3000000000000003</v>
      </c>
      <c r="V46" s="74" t="s">
        <v>151</v>
      </c>
      <c r="W46" s="6">
        <v>16</v>
      </c>
    </row>
    <row r="47" spans="1:23" s="6" customFormat="1" ht="15.75" x14ac:dyDescent="0.25">
      <c r="A47" s="40"/>
      <c r="B47" s="120" t="s">
        <v>120</v>
      </c>
      <c r="C47" s="12">
        <v>0</v>
      </c>
      <c r="D47" s="12">
        <v>0</v>
      </c>
      <c r="E47" s="24">
        <v>0</v>
      </c>
      <c r="F47" s="24"/>
      <c r="G47" s="54">
        <f t="shared" si="12"/>
        <v>0.7</v>
      </c>
      <c r="H47" s="54">
        <v>0.2</v>
      </c>
      <c r="I47" s="54">
        <v>0.1</v>
      </c>
      <c r="J47" s="54">
        <v>0.2</v>
      </c>
      <c r="K47" s="53">
        <f t="shared" si="13"/>
        <v>0.5</v>
      </c>
      <c r="L47" s="19">
        <v>0</v>
      </c>
      <c r="M47" s="117">
        <f t="shared" si="2"/>
        <v>0.5</v>
      </c>
      <c r="N47" s="98">
        <v>0.2</v>
      </c>
      <c r="O47" s="54">
        <v>0.2</v>
      </c>
      <c r="P47" s="29">
        <f t="shared" si="11"/>
        <v>0.7</v>
      </c>
      <c r="V47" s="74" t="s">
        <v>152</v>
      </c>
      <c r="W47" s="6">
        <v>16</v>
      </c>
    </row>
    <row r="48" spans="1:23" s="6" customFormat="1" ht="15.75" x14ac:dyDescent="0.25">
      <c r="A48" s="40"/>
      <c r="B48" s="120" t="s">
        <v>94</v>
      </c>
      <c r="C48" s="12">
        <v>0</v>
      </c>
      <c r="D48" s="12">
        <v>0.4</v>
      </c>
      <c r="E48" s="24">
        <v>0.1</v>
      </c>
      <c r="F48" s="24"/>
      <c r="G48" s="54">
        <f t="shared" si="12"/>
        <v>0.6</v>
      </c>
      <c r="H48" s="54">
        <v>0.1</v>
      </c>
      <c r="I48" s="54">
        <v>0.2</v>
      </c>
      <c r="J48" s="54">
        <v>0.2</v>
      </c>
      <c r="K48" s="53">
        <f t="shared" si="13"/>
        <v>0.5</v>
      </c>
      <c r="L48" s="19">
        <v>0.2</v>
      </c>
      <c r="M48" s="117">
        <f t="shared" si="2"/>
        <v>0.3</v>
      </c>
      <c r="N48" s="98">
        <v>0.2</v>
      </c>
      <c r="O48" s="54">
        <v>0.1</v>
      </c>
      <c r="P48" s="29">
        <f t="shared" si="11"/>
        <v>0.6</v>
      </c>
      <c r="V48" s="74" t="s">
        <v>153</v>
      </c>
      <c r="W48" s="6">
        <v>16</v>
      </c>
    </row>
    <row r="49" spans="1:26" s="6" customFormat="1" ht="15.75" x14ac:dyDescent="0.25">
      <c r="A49" s="40"/>
      <c r="B49" s="120" t="s">
        <v>58</v>
      </c>
      <c r="C49" s="12">
        <v>9.9</v>
      </c>
      <c r="D49" s="12">
        <v>13.3</v>
      </c>
      <c r="E49" s="24">
        <v>13</v>
      </c>
      <c r="F49" s="24"/>
      <c r="G49" s="54">
        <f t="shared" si="12"/>
        <v>9.6999999999999993</v>
      </c>
      <c r="H49" s="54">
        <v>2.4</v>
      </c>
      <c r="I49" s="54">
        <v>2.4</v>
      </c>
      <c r="J49" s="54">
        <v>2.4</v>
      </c>
      <c r="K49" s="53">
        <f t="shared" si="13"/>
        <v>7.1999999999999993</v>
      </c>
      <c r="L49" s="19">
        <v>9.1999999999999993</v>
      </c>
      <c r="M49" s="117">
        <f t="shared" si="2"/>
        <v>-2</v>
      </c>
      <c r="N49" s="98">
        <v>2.4</v>
      </c>
      <c r="O49" s="54">
        <v>2.5</v>
      </c>
      <c r="P49" s="29">
        <f t="shared" si="11"/>
        <v>9.6999999999999993</v>
      </c>
      <c r="V49" s="74" t="s">
        <v>154</v>
      </c>
      <c r="W49" s="6">
        <v>11</v>
      </c>
    </row>
    <row r="50" spans="1:26" s="6" customFormat="1" ht="15.75" x14ac:dyDescent="0.25">
      <c r="A50" s="40"/>
      <c r="B50" s="120" t="s">
        <v>119</v>
      </c>
      <c r="C50" s="12">
        <v>0</v>
      </c>
      <c r="D50" s="12">
        <v>0</v>
      </c>
      <c r="E50" s="24">
        <v>0</v>
      </c>
      <c r="F50" s="24"/>
      <c r="G50" s="54">
        <f t="shared" si="12"/>
        <v>2.6999999999999997</v>
      </c>
      <c r="H50" s="54">
        <v>0.7</v>
      </c>
      <c r="I50" s="54">
        <v>0.7</v>
      </c>
      <c r="J50" s="54">
        <v>0.7</v>
      </c>
      <c r="K50" s="53">
        <f t="shared" si="13"/>
        <v>2.0999999999999996</v>
      </c>
      <c r="L50" s="19">
        <v>0</v>
      </c>
      <c r="M50" s="117">
        <f t="shared" si="2"/>
        <v>2.0999999999999996</v>
      </c>
      <c r="N50" s="98">
        <v>0.7</v>
      </c>
      <c r="O50" s="54">
        <v>0.6</v>
      </c>
      <c r="P50" s="29">
        <f t="shared" si="11"/>
        <v>2.6999999999999997</v>
      </c>
      <c r="V50" s="74" t="s">
        <v>155</v>
      </c>
      <c r="W50" s="6">
        <v>11</v>
      </c>
    </row>
    <row r="51" spans="1:26" s="6" customFormat="1" ht="15.75" x14ac:dyDescent="0.25">
      <c r="A51" s="40"/>
      <c r="B51" s="120" t="s">
        <v>95</v>
      </c>
      <c r="C51" s="12">
        <v>0</v>
      </c>
      <c r="D51" s="12">
        <v>5.7</v>
      </c>
      <c r="E51" s="24">
        <v>0</v>
      </c>
      <c r="F51" s="24"/>
      <c r="G51" s="54">
        <f t="shared" si="12"/>
        <v>1.6</v>
      </c>
      <c r="H51" s="54">
        <v>0.4</v>
      </c>
      <c r="I51" s="54">
        <v>0.4</v>
      </c>
      <c r="J51" s="54">
        <v>0.4</v>
      </c>
      <c r="K51" s="53">
        <f t="shared" si="13"/>
        <v>1.2000000000000002</v>
      </c>
      <c r="L51" s="19">
        <v>0</v>
      </c>
      <c r="M51" s="117">
        <f t="shared" si="2"/>
        <v>1.2000000000000002</v>
      </c>
      <c r="N51" s="98">
        <v>0.4</v>
      </c>
      <c r="O51" s="54">
        <v>0.4</v>
      </c>
      <c r="P51" s="29">
        <f t="shared" si="11"/>
        <v>1.6</v>
      </c>
      <c r="V51" s="74" t="s">
        <v>156</v>
      </c>
      <c r="W51" s="6">
        <v>11</v>
      </c>
    </row>
    <row r="52" spans="1:26" s="6" customFormat="1" ht="16.5" x14ac:dyDescent="0.25">
      <c r="A52" s="40"/>
      <c r="B52" s="120" t="s">
        <v>96</v>
      </c>
      <c r="C52" s="12">
        <f t="shared" ref="C52:O52" si="14">SUM(C53:C57)</f>
        <v>3.9</v>
      </c>
      <c r="D52" s="12">
        <f t="shared" si="14"/>
        <v>18.100000000000001</v>
      </c>
      <c r="E52" s="12">
        <f t="shared" si="14"/>
        <v>14.399999999999999</v>
      </c>
      <c r="F52" s="12"/>
      <c r="G52" s="84">
        <f t="shared" si="14"/>
        <v>37.299999999999997</v>
      </c>
      <c r="H52" s="84">
        <f t="shared" si="14"/>
        <v>8</v>
      </c>
      <c r="I52" s="84">
        <f t="shared" si="14"/>
        <v>10.6</v>
      </c>
      <c r="J52" s="54">
        <f t="shared" si="14"/>
        <v>9.3999999999999986</v>
      </c>
      <c r="K52" s="84">
        <f t="shared" si="14"/>
        <v>28</v>
      </c>
      <c r="L52" s="84">
        <f t="shared" si="14"/>
        <v>26.3</v>
      </c>
      <c r="M52" s="123">
        <f t="shared" si="2"/>
        <v>1.6999999999999993</v>
      </c>
      <c r="N52" s="100">
        <f t="shared" si="14"/>
        <v>9.3999999999999986</v>
      </c>
      <c r="O52" s="84">
        <f t="shared" si="14"/>
        <v>9.3000000000000007</v>
      </c>
      <c r="P52" s="29"/>
      <c r="V52" s="74"/>
    </row>
    <row r="53" spans="1:26" s="62" customFormat="1" ht="15.75" x14ac:dyDescent="0.25">
      <c r="A53" s="61"/>
      <c r="B53" s="119" t="s">
        <v>97</v>
      </c>
      <c r="C53" s="54">
        <v>0</v>
      </c>
      <c r="D53" s="54">
        <v>13.5</v>
      </c>
      <c r="E53" s="19">
        <v>7.1</v>
      </c>
      <c r="F53" s="19"/>
      <c r="G53" s="54">
        <f>P53</f>
        <v>18</v>
      </c>
      <c r="H53" s="54">
        <v>4.5</v>
      </c>
      <c r="I53" s="54">
        <v>4.5</v>
      </c>
      <c r="J53" s="54">
        <v>4.5</v>
      </c>
      <c r="K53" s="53">
        <f>H53+I53+J53</f>
        <v>13.5</v>
      </c>
      <c r="L53" s="19">
        <v>11.3</v>
      </c>
      <c r="M53" s="117">
        <f t="shared" si="2"/>
        <v>2.1999999999999993</v>
      </c>
      <c r="N53" s="98">
        <v>4.5</v>
      </c>
      <c r="O53" s="54">
        <v>4.5</v>
      </c>
      <c r="P53" s="59">
        <f t="shared" si="11"/>
        <v>18</v>
      </c>
      <c r="V53" s="74" t="s">
        <v>157</v>
      </c>
      <c r="W53" s="62">
        <v>16</v>
      </c>
      <c r="Y53" s="141">
        <v>13.5</v>
      </c>
      <c r="Z53" s="141"/>
    </row>
    <row r="54" spans="1:26" s="6" customFormat="1" ht="15.75" x14ac:dyDescent="0.25">
      <c r="A54" s="40"/>
      <c r="B54" s="120" t="s">
        <v>128</v>
      </c>
      <c r="C54" s="12">
        <v>0</v>
      </c>
      <c r="D54" s="12">
        <v>0</v>
      </c>
      <c r="E54" s="24">
        <v>0</v>
      </c>
      <c r="F54" s="24"/>
      <c r="G54" s="54">
        <f>P54</f>
        <v>5</v>
      </c>
      <c r="H54" s="54">
        <v>0</v>
      </c>
      <c r="I54" s="54">
        <v>2.5</v>
      </c>
      <c r="J54" s="54">
        <v>1.3</v>
      </c>
      <c r="K54" s="53">
        <f t="shared" ref="K54:K57" si="15">H54+I54+J54</f>
        <v>3.8</v>
      </c>
      <c r="L54" s="19">
        <v>3.2</v>
      </c>
      <c r="M54" s="117">
        <f t="shared" si="2"/>
        <v>0.59999999999999964</v>
      </c>
      <c r="N54" s="98">
        <v>1.3</v>
      </c>
      <c r="O54" s="54">
        <v>1.2</v>
      </c>
      <c r="P54" s="29">
        <f t="shared" si="11"/>
        <v>5</v>
      </c>
      <c r="V54" s="74" t="s">
        <v>158</v>
      </c>
      <c r="W54" s="6">
        <v>16</v>
      </c>
      <c r="Y54" s="141">
        <v>3.8</v>
      </c>
      <c r="Z54" s="141"/>
    </row>
    <row r="55" spans="1:26" s="6" customFormat="1" ht="15.75" x14ac:dyDescent="0.25">
      <c r="A55" s="40"/>
      <c r="B55" s="120" t="s">
        <v>59</v>
      </c>
      <c r="C55" s="12">
        <v>3.9</v>
      </c>
      <c r="D55" s="12">
        <v>3.8</v>
      </c>
      <c r="E55" s="24">
        <v>4</v>
      </c>
      <c r="F55" s="24"/>
      <c r="G55" s="54">
        <f>P55</f>
        <v>1.9</v>
      </c>
      <c r="H55" s="54">
        <v>0.5</v>
      </c>
      <c r="I55" s="54">
        <v>0.5</v>
      </c>
      <c r="J55" s="54">
        <v>0.5</v>
      </c>
      <c r="K55" s="53">
        <f t="shared" si="15"/>
        <v>1.5</v>
      </c>
      <c r="L55" s="19">
        <v>1</v>
      </c>
      <c r="M55" s="117">
        <f t="shared" si="2"/>
        <v>0.5</v>
      </c>
      <c r="N55" s="98">
        <v>0.5</v>
      </c>
      <c r="O55" s="54">
        <v>0.4</v>
      </c>
      <c r="P55" s="29">
        <f t="shared" si="11"/>
        <v>1.9</v>
      </c>
      <c r="V55" s="74" t="s">
        <v>159</v>
      </c>
      <c r="W55" s="6">
        <v>16</v>
      </c>
      <c r="Y55" s="141">
        <v>1.2</v>
      </c>
      <c r="Z55" s="141"/>
    </row>
    <row r="56" spans="1:26" s="6" customFormat="1" ht="15.75" x14ac:dyDescent="0.25">
      <c r="A56" s="40"/>
      <c r="B56" s="120" t="s">
        <v>121</v>
      </c>
      <c r="C56" s="12">
        <v>0</v>
      </c>
      <c r="D56" s="12">
        <v>0</v>
      </c>
      <c r="E56" s="24">
        <v>0</v>
      </c>
      <c r="F56" s="24"/>
      <c r="G56" s="54">
        <f>P56</f>
        <v>0.5</v>
      </c>
      <c r="H56" s="54">
        <v>0.1</v>
      </c>
      <c r="I56" s="54">
        <v>0.1</v>
      </c>
      <c r="J56" s="54">
        <v>0.1</v>
      </c>
      <c r="K56" s="53">
        <f t="shared" si="15"/>
        <v>0.30000000000000004</v>
      </c>
      <c r="L56" s="19">
        <v>3</v>
      </c>
      <c r="M56" s="117">
        <f t="shared" si="2"/>
        <v>-2.7</v>
      </c>
      <c r="N56" s="98">
        <v>0.1</v>
      </c>
      <c r="O56" s="54">
        <v>0.2</v>
      </c>
      <c r="P56" s="29">
        <f t="shared" si="11"/>
        <v>0.5</v>
      </c>
      <c r="V56" s="74" t="s">
        <v>160</v>
      </c>
      <c r="W56" s="6">
        <v>9</v>
      </c>
      <c r="Y56" s="141">
        <v>3.1</v>
      </c>
      <c r="Z56" s="141"/>
    </row>
    <row r="57" spans="1:26" s="6" customFormat="1" ht="15.75" x14ac:dyDescent="0.25">
      <c r="A57" s="40"/>
      <c r="B57" s="120" t="s">
        <v>98</v>
      </c>
      <c r="C57" s="12">
        <v>0</v>
      </c>
      <c r="D57" s="12">
        <v>0.8</v>
      </c>
      <c r="E57" s="24">
        <v>3.3</v>
      </c>
      <c r="F57" s="24"/>
      <c r="G57" s="54">
        <f>P57</f>
        <v>11.9</v>
      </c>
      <c r="H57" s="54">
        <v>2.9</v>
      </c>
      <c r="I57" s="54">
        <v>3</v>
      </c>
      <c r="J57" s="54">
        <v>3</v>
      </c>
      <c r="K57" s="53">
        <f t="shared" si="15"/>
        <v>8.9</v>
      </c>
      <c r="L57" s="19">
        <v>7.8</v>
      </c>
      <c r="M57" s="117">
        <f t="shared" si="2"/>
        <v>1.1000000000000005</v>
      </c>
      <c r="N57" s="98">
        <v>3</v>
      </c>
      <c r="O57" s="54">
        <v>3</v>
      </c>
      <c r="P57" s="29">
        <f t="shared" si="11"/>
        <v>11.9</v>
      </c>
      <c r="V57" s="74" t="s">
        <v>161</v>
      </c>
      <c r="W57" s="6">
        <v>16</v>
      </c>
      <c r="Y57" s="141">
        <v>8.5</v>
      </c>
      <c r="Z57" s="141"/>
    </row>
    <row r="58" spans="1:26" s="1" customFormat="1" ht="15.75" x14ac:dyDescent="0.25">
      <c r="A58" s="90" t="s">
        <v>15</v>
      </c>
      <c r="B58" s="122" t="s">
        <v>16</v>
      </c>
      <c r="C58" s="8">
        <f>C59+C60+C61</f>
        <v>944.5</v>
      </c>
      <c r="D58" s="8">
        <f>D59+D60+D61</f>
        <v>1067</v>
      </c>
      <c r="E58" s="8">
        <f>E59+E60+E61</f>
        <v>1060.5</v>
      </c>
      <c r="F58" s="8"/>
      <c r="G58" s="53">
        <f>G59+G60+G61</f>
        <v>1422.98</v>
      </c>
      <c r="H58" s="53">
        <f>SUM(H59:H61)</f>
        <v>323</v>
      </c>
      <c r="I58" s="53">
        <f>SUM(I59:I61)</f>
        <v>359.90000000000003</v>
      </c>
      <c r="J58" s="53">
        <f>SUM(J59:J61)</f>
        <v>369.94</v>
      </c>
      <c r="K58" s="53">
        <f>SUM(K59:K61)</f>
        <v>1052.8</v>
      </c>
      <c r="L58" s="53">
        <f t="shared" ref="L58" si="16">SUM(L59:L61)</f>
        <v>1027.8000000000002</v>
      </c>
      <c r="M58" s="117">
        <f t="shared" si="2"/>
        <v>24.999999999999773</v>
      </c>
      <c r="N58" s="97">
        <f>SUM(N59:N61)</f>
        <v>369.94</v>
      </c>
      <c r="O58" s="53">
        <f>SUM(O59:O61)</f>
        <v>370.14</v>
      </c>
      <c r="P58" s="29">
        <f t="shared" si="11"/>
        <v>1422.98</v>
      </c>
      <c r="V58" s="69"/>
    </row>
    <row r="59" spans="1:26" s="42" customFormat="1" ht="15.75" x14ac:dyDescent="0.25">
      <c r="A59" s="91"/>
      <c r="B59" s="120" t="s">
        <v>60</v>
      </c>
      <c r="C59" s="11">
        <v>813.4</v>
      </c>
      <c r="D59" s="11">
        <v>688.6</v>
      </c>
      <c r="E59" s="24">
        <v>731.8</v>
      </c>
      <c r="F59" s="24"/>
      <c r="G59" s="19">
        <f>P59</f>
        <v>872.2</v>
      </c>
      <c r="H59" s="19">
        <v>207.5</v>
      </c>
      <c r="I59" s="19">
        <v>218.2</v>
      </c>
      <c r="J59" s="19">
        <v>223.7</v>
      </c>
      <c r="K59" s="19">
        <f>H59+I59+J59</f>
        <v>649.4</v>
      </c>
      <c r="L59" s="19">
        <v>635.6</v>
      </c>
      <c r="M59" s="117">
        <f t="shared" si="2"/>
        <v>13.799999999999955</v>
      </c>
      <c r="N59" s="99">
        <v>223.7</v>
      </c>
      <c r="O59" s="19">
        <v>222.8</v>
      </c>
      <c r="P59" s="29">
        <f t="shared" si="11"/>
        <v>872.2</v>
      </c>
      <c r="V59" s="76" t="s">
        <v>187</v>
      </c>
      <c r="W59" s="6">
        <v>17</v>
      </c>
    </row>
    <row r="60" spans="1:26" s="42" customFormat="1" ht="15.75" x14ac:dyDescent="0.25">
      <c r="A60" s="91"/>
      <c r="B60" s="120" t="s">
        <v>99</v>
      </c>
      <c r="C60" s="11">
        <v>0</v>
      </c>
      <c r="D60" s="11">
        <v>257</v>
      </c>
      <c r="E60" s="24">
        <v>255.3</v>
      </c>
      <c r="F60" s="24"/>
      <c r="G60" s="19">
        <f t="shared" ref="G60:G98" si="17">P60</f>
        <v>440.8</v>
      </c>
      <c r="H60" s="19">
        <v>101.5</v>
      </c>
      <c r="I60" s="19">
        <v>110.4</v>
      </c>
      <c r="J60" s="19">
        <v>114.9</v>
      </c>
      <c r="K60" s="19">
        <f t="shared" ref="K60" si="18">H60+I60+J60</f>
        <v>326.8</v>
      </c>
      <c r="L60" s="19">
        <v>329.3</v>
      </c>
      <c r="M60" s="117">
        <f t="shared" si="2"/>
        <v>-2.5</v>
      </c>
      <c r="N60" s="99">
        <v>114.9</v>
      </c>
      <c r="O60" s="19">
        <v>114</v>
      </c>
      <c r="P60" s="29">
        <f t="shared" si="11"/>
        <v>440.8</v>
      </c>
      <c r="V60" s="76" t="s">
        <v>188</v>
      </c>
      <c r="W60" s="6">
        <v>17</v>
      </c>
    </row>
    <row r="61" spans="1:26" s="42" customFormat="1" ht="15.75" x14ac:dyDescent="0.25">
      <c r="A61" s="91"/>
      <c r="B61" s="120" t="s">
        <v>61</v>
      </c>
      <c r="C61" s="11">
        <v>131.1</v>
      </c>
      <c r="D61" s="11">
        <v>121.4</v>
      </c>
      <c r="E61" s="24">
        <v>73.400000000000006</v>
      </c>
      <c r="F61" s="24"/>
      <c r="G61" s="19">
        <f t="shared" si="17"/>
        <v>109.97999999999999</v>
      </c>
      <c r="H61" s="19">
        <v>14</v>
      </c>
      <c r="I61" s="19">
        <v>31.3</v>
      </c>
      <c r="J61" s="19">
        <f>J32*0.2</f>
        <v>31.34</v>
      </c>
      <c r="K61" s="19">
        <v>76.599999999999994</v>
      </c>
      <c r="L61" s="19">
        <v>62.9</v>
      </c>
      <c r="M61" s="117">
        <f t="shared" si="2"/>
        <v>13.699999999999996</v>
      </c>
      <c r="N61" s="99">
        <f>N32*0.2</f>
        <v>31.34</v>
      </c>
      <c r="O61" s="19">
        <f>O32*0.2</f>
        <v>33.339999999999996</v>
      </c>
      <c r="P61" s="29">
        <f t="shared" si="11"/>
        <v>109.97999999999999</v>
      </c>
      <c r="V61" s="76" t="s">
        <v>189</v>
      </c>
      <c r="W61" s="6">
        <v>17</v>
      </c>
    </row>
    <row r="62" spans="1:26" s="1" customFormat="1" ht="15.75" x14ac:dyDescent="0.25">
      <c r="A62" s="90" t="s">
        <v>17</v>
      </c>
      <c r="B62" s="122" t="s">
        <v>18</v>
      </c>
      <c r="C62" s="8">
        <f>C63+C64+C65</f>
        <v>347.5</v>
      </c>
      <c r="D62" s="8">
        <f>D63+D64+D65</f>
        <v>400.00000000000006</v>
      </c>
      <c r="E62" s="8">
        <f>E63+E64+E65</f>
        <v>396.90000000000003</v>
      </c>
      <c r="F62" s="8"/>
      <c r="G62" s="53">
        <f t="shared" si="17"/>
        <v>313.09559999999999</v>
      </c>
      <c r="H62" s="53">
        <f>SUM(H63:H65)</f>
        <v>71.08</v>
      </c>
      <c r="I62" s="53">
        <f>SUM(I63:I65)</f>
        <v>79.185999999999993</v>
      </c>
      <c r="J62" s="53">
        <f>SUM(J63:J65)</f>
        <v>81.300000000000011</v>
      </c>
      <c r="K62" s="53">
        <f t="shared" ref="K62:L62" si="19">SUM(K63:K65)</f>
        <v>231.60000000000002</v>
      </c>
      <c r="L62" s="53">
        <f t="shared" si="19"/>
        <v>220.60000000000002</v>
      </c>
      <c r="M62" s="117">
        <f t="shared" si="2"/>
        <v>11</v>
      </c>
      <c r="N62" s="97">
        <f>SUM(N63:N65)</f>
        <v>81.294800000000009</v>
      </c>
      <c r="O62" s="53">
        <f>SUM(O63:O65)</f>
        <v>81.534800000000004</v>
      </c>
      <c r="P62" s="29">
        <f t="shared" si="11"/>
        <v>313.09559999999999</v>
      </c>
      <c r="V62" s="69"/>
    </row>
    <row r="63" spans="1:26" s="42" customFormat="1" ht="15.75" x14ac:dyDescent="0.25">
      <c r="A63" s="91"/>
      <c r="B63" s="120" t="s">
        <v>62</v>
      </c>
      <c r="C63" s="11">
        <v>321.3</v>
      </c>
      <c r="D63" s="11">
        <v>254.3</v>
      </c>
      <c r="E63" s="24">
        <v>270.3</v>
      </c>
      <c r="F63" s="24"/>
      <c r="G63" s="19">
        <f t="shared" si="17"/>
        <v>191.9</v>
      </c>
      <c r="H63" s="19">
        <v>45.7</v>
      </c>
      <c r="I63" s="19">
        <v>48</v>
      </c>
      <c r="J63" s="19">
        <v>49.1</v>
      </c>
      <c r="K63" s="19">
        <f>H63+I63+J63</f>
        <v>142.80000000000001</v>
      </c>
      <c r="L63" s="19">
        <v>135</v>
      </c>
      <c r="M63" s="117">
        <f t="shared" si="2"/>
        <v>7.8000000000000114</v>
      </c>
      <c r="N63" s="99">
        <v>49.1</v>
      </c>
      <c r="O63" s="19">
        <v>49.1</v>
      </c>
      <c r="P63" s="29">
        <f t="shared" si="11"/>
        <v>191.9</v>
      </c>
      <c r="Q63" s="43"/>
      <c r="R63" s="43"/>
      <c r="S63" s="43"/>
      <c r="T63" s="43"/>
      <c r="U63" s="43"/>
      <c r="V63" s="76" t="s">
        <v>190</v>
      </c>
      <c r="W63" s="6">
        <v>18</v>
      </c>
    </row>
    <row r="64" spans="1:26" s="42" customFormat="1" ht="15.75" x14ac:dyDescent="0.25">
      <c r="A64" s="91"/>
      <c r="B64" s="120" t="s">
        <v>117</v>
      </c>
      <c r="C64" s="11">
        <v>0</v>
      </c>
      <c r="D64" s="11">
        <v>98.9</v>
      </c>
      <c r="E64" s="24">
        <v>99</v>
      </c>
      <c r="F64" s="24"/>
      <c r="G64" s="19">
        <f t="shared" si="17"/>
        <v>97</v>
      </c>
      <c r="H64" s="19">
        <v>22.3</v>
      </c>
      <c r="I64" s="19">
        <v>24.3</v>
      </c>
      <c r="J64" s="19">
        <v>25.3</v>
      </c>
      <c r="K64" s="19">
        <v>71.900000000000006</v>
      </c>
      <c r="L64" s="19">
        <v>71.8</v>
      </c>
      <c r="M64" s="117">
        <f t="shared" si="2"/>
        <v>0.10000000000000853</v>
      </c>
      <c r="N64" s="99">
        <v>25.3</v>
      </c>
      <c r="O64" s="19">
        <v>25.1</v>
      </c>
      <c r="P64" s="29">
        <f t="shared" si="11"/>
        <v>97</v>
      </c>
      <c r="Q64" s="44"/>
      <c r="R64" s="44"/>
      <c r="S64" s="44"/>
      <c r="T64" s="44"/>
      <c r="U64" s="44"/>
      <c r="V64" s="76" t="s">
        <v>191</v>
      </c>
      <c r="W64" s="6">
        <v>18</v>
      </c>
    </row>
    <row r="65" spans="1:25" s="42" customFormat="1" ht="15.75" x14ac:dyDescent="0.25">
      <c r="A65" s="91"/>
      <c r="B65" s="120" t="s">
        <v>63</v>
      </c>
      <c r="C65" s="11">
        <v>26.2</v>
      </c>
      <c r="D65" s="11">
        <v>46.8</v>
      </c>
      <c r="E65" s="24">
        <v>27.6</v>
      </c>
      <c r="F65" s="24"/>
      <c r="G65" s="19">
        <f t="shared" si="17"/>
        <v>24.195599999999999</v>
      </c>
      <c r="H65" s="19">
        <f>H61*0.22</f>
        <v>3.08</v>
      </c>
      <c r="I65" s="19">
        <f>I61*0.22</f>
        <v>6.8860000000000001</v>
      </c>
      <c r="J65" s="19">
        <v>6.9</v>
      </c>
      <c r="K65" s="19">
        <v>16.899999999999999</v>
      </c>
      <c r="L65" s="19">
        <v>13.8</v>
      </c>
      <c r="M65" s="117">
        <f t="shared" si="2"/>
        <v>3.0999999999999979</v>
      </c>
      <c r="N65" s="99">
        <f>N61*0.22</f>
        <v>6.8948</v>
      </c>
      <c r="O65" s="19">
        <f>O61*0.22</f>
        <v>7.3347999999999995</v>
      </c>
      <c r="P65" s="29">
        <f t="shared" si="11"/>
        <v>24.195599999999999</v>
      </c>
      <c r="V65" s="76" t="s">
        <v>192</v>
      </c>
      <c r="W65" s="6">
        <v>18</v>
      </c>
    </row>
    <row r="66" spans="1:25" s="1" customFormat="1" ht="15.75" x14ac:dyDescent="0.25">
      <c r="A66" s="90" t="s">
        <v>19</v>
      </c>
      <c r="B66" s="122" t="s">
        <v>20</v>
      </c>
      <c r="C66" s="8">
        <v>33.6</v>
      </c>
      <c r="D66" s="8">
        <v>30.8</v>
      </c>
      <c r="E66" s="23">
        <v>47.7</v>
      </c>
      <c r="F66" s="23"/>
      <c r="G66" s="53">
        <f t="shared" si="17"/>
        <v>28</v>
      </c>
      <c r="H66" s="53">
        <v>7</v>
      </c>
      <c r="I66" s="53">
        <v>7</v>
      </c>
      <c r="J66" s="53">
        <v>7</v>
      </c>
      <c r="K66" s="53">
        <f t="shared" ref="K66" si="20">H66+I66+J66</f>
        <v>21</v>
      </c>
      <c r="L66" s="53">
        <v>27.6</v>
      </c>
      <c r="M66" s="117">
        <f t="shared" si="2"/>
        <v>-6.6000000000000014</v>
      </c>
      <c r="N66" s="97">
        <v>7</v>
      </c>
      <c r="O66" s="53">
        <v>7</v>
      </c>
      <c r="P66" s="29">
        <f t="shared" si="11"/>
        <v>28</v>
      </c>
      <c r="V66" s="69" t="s">
        <v>177</v>
      </c>
      <c r="W66" s="1">
        <v>10</v>
      </c>
    </row>
    <row r="67" spans="1:25" s="1" customFormat="1" ht="15.75" x14ac:dyDescent="0.25">
      <c r="A67" s="90" t="s">
        <v>21</v>
      </c>
      <c r="B67" s="122" t="s">
        <v>100</v>
      </c>
      <c r="C67" s="8">
        <f>SUM(C68:C77)</f>
        <v>120.5</v>
      </c>
      <c r="D67" s="8">
        <f>SUM(D68:D77)</f>
        <v>117.8</v>
      </c>
      <c r="E67" s="8">
        <f>SUM(E68:E77)</f>
        <v>164.3</v>
      </c>
      <c r="F67" s="8"/>
      <c r="G67" s="53">
        <f t="shared" si="17"/>
        <v>81.900000000000006</v>
      </c>
      <c r="H67" s="53">
        <f>SUM(H68:H77)</f>
        <v>14.2</v>
      </c>
      <c r="I67" s="53">
        <f>SUM(I68:I77)</f>
        <v>26</v>
      </c>
      <c r="J67" s="53">
        <f>SUM(J68:J77)</f>
        <v>20.9</v>
      </c>
      <c r="K67" s="53">
        <f t="shared" ref="K67:L67" si="21">SUM(K68:K77)</f>
        <v>61.099999999999994</v>
      </c>
      <c r="L67" s="53">
        <f t="shared" si="21"/>
        <v>72.400000000000006</v>
      </c>
      <c r="M67" s="117">
        <f t="shared" si="2"/>
        <v>-11.300000000000011</v>
      </c>
      <c r="N67" s="97">
        <f>SUM(N68:N77)</f>
        <v>20.9</v>
      </c>
      <c r="O67" s="53">
        <f>SUM(O68:O77)</f>
        <v>20.8</v>
      </c>
      <c r="P67" s="29">
        <f>H67+I67+N67+O67</f>
        <v>81.900000000000006</v>
      </c>
      <c r="V67" s="69"/>
    </row>
    <row r="68" spans="1:25" s="6" customFormat="1" ht="15.75" x14ac:dyDescent="0.25">
      <c r="A68" s="40"/>
      <c r="B68" s="120" t="s">
        <v>64</v>
      </c>
      <c r="C68" s="12">
        <v>23.4</v>
      </c>
      <c r="D68" s="12">
        <v>22.1</v>
      </c>
      <c r="E68" s="24">
        <v>8.5</v>
      </c>
      <c r="F68" s="24"/>
      <c r="G68" s="54">
        <f t="shared" si="17"/>
        <v>25</v>
      </c>
      <c r="H68" s="54">
        <v>6.2</v>
      </c>
      <c r="I68" s="54">
        <v>6.3</v>
      </c>
      <c r="J68" s="54">
        <v>6.3</v>
      </c>
      <c r="K68" s="53">
        <f>H68+I68+J68</f>
        <v>18.8</v>
      </c>
      <c r="L68" s="19">
        <v>9.8000000000000007</v>
      </c>
      <c r="M68" s="117">
        <f t="shared" si="2"/>
        <v>9</v>
      </c>
      <c r="N68" s="98">
        <v>6.3</v>
      </c>
      <c r="O68" s="54">
        <v>6.2</v>
      </c>
      <c r="P68" s="29">
        <f t="shared" si="11"/>
        <v>25</v>
      </c>
      <c r="V68" s="74" t="s">
        <v>162</v>
      </c>
      <c r="W68" s="6">
        <v>13</v>
      </c>
    </row>
    <row r="69" spans="1:25" s="6" customFormat="1" ht="15.75" x14ac:dyDescent="0.25">
      <c r="A69" s="40"/>
      <c r="B69" s="120" t="s">
        <v>65</v>
      </c>
      <c r="C69" s="12">
        <v>0</v>
      </c>
      <c r="D69" s="12">
        <v>20</v>
      </c>
      <c r="E69" s="24">
        <v>24.7</v>
      </c>
      <c r="F69" s="24"/>
      <c r="G69" s="54">
        <f t="shared" si="17"/>
        <v>16.799999999999997</v>
      </c>
      <c r="H69" s="54">
        <v>0</v>
      </c>
      <c r="I69" s="54">
        <v>5.6</v>
      </c>
      <c r="J69" s="54">
        <v>5.6</v>
      </c>
      <c r="K69" s="53">
        <f t="shared" ref="K69:K77" si="22">H69+I69+J69</f>
        <v>11.2</v>
      </c>
      <c r="L69" s="19">
        <v>24</v>
      </c>
      <c r="M69" s="117">
        <f t="shared" si="2"/>
        <v>-12.8</v>
      </c>
      <c r="N69" s="98">
        <v>5.6</v>
      </c>
      <c r="O69" s="54">
        <v>5.6</v>
      </c>
      <c r="P69" s="29">
        <f t="shared" si="11"/>
        <v>16.799999999999997</v>
      </c>
      <c r="V69" s="74" t="s">
        <v>163</v>
      </c>
      <c r="W69" s="6">
        <v>13</v>
      </c>
    </row>
    <row r="70" spans="1:25" s="6" customFormat="1" ht="15.75" x14ac:dyDescent="0.25">
      <c r="A70" s="40"/>
      <c r="B70" s="120" t="s">
        <v>66</v>
      </c>
      <c r="C70" s="12">
        <v>1.7</v>
      </c>
      <c r="D70" s="12">
        <v>2.2999999999999998</v>
      </c>
      <c r="E70" s="24">
        <v>4.0999999999999996</v>
      </c>
      <c r="F70" s="24"/>
      <c r="G70" s="54">
        <f t="shared" si="17"/>
        <v>4</v>
      </c>
      <c r="H70" s="54">
        <v>1</v>
      </c>
      <c r="I70" s="54">
        <v>1</v>
      </c>
      <c r="J70" s="54">
        <v>1</v>
      </c>
      <c r="K70" s="53">
        <f t="shared" si="22"/>
        <v>3</v>
      </c>
      <c r="L70" s="19">
        <v>5.2</v>
      </c>
      <c r="M70" s="117">
        <f t="shared" si="2"/>
        <v>-2.2000000000000002</v>
      </c>
      <c r="N70" s="98">
        <v>1</v>
      </c>
      <c r="O70" s="54">
        <v>1</v>
      </c>
      <c r="P70" s="29">
        <f t="shared" si="11"/>
        <v>4</v>
      </c>
      <c r="V70" s="74" t="s">
        <v>164</v>
      </c>
      <c r="W70" s="6">
        <v>19</v>
      </c>
    </row>
    <row r="71" spans="1:25" s="6" customFormat="1" ht="15.75" x14ac:dyDescent="0.25">
      <c r="A71" s="40"/>
      <c r="B71" s="120" t="s">
        <v>67</v>
      </c>
      <c r="C71" s="12">
        <v>2.1</v>
      </c>
      <c r="D71" s="12">
        <v>3</v>
      </c>
      <c r="E71" s="24">
        <v>2.9</v>
      </c>
      <c r="F71" s="24"/>
      <c r="G71" s="54">
        <f t="shared" si="17"/>
        <v>3.3</v>
      </c>
      <c r="H71" s="54">
        <v>0</v>
      </c>
      <c r="I71" s="54">
        <v>3.3</v>
      </c>
      <c r="J71" s="54">
        <v>0</v>
      </c>
      <c r="K71" s="53">
        <f t="shared" si="22"/>
        <v>3.3</v>
      </c>
      <c r="L71" s="19">
        <v>0</v>
      </c>
      <c r="M71" s="117">
        <f t="shared" si="2"/>
        <v>3.3</v>
      </c>
      <c r="N71" s="98">
        <v>0</v>
      </c>
      <c r="O71" s="54">
        <v>0</v>
      </c>
      <c r="P71" s="29">
        <f t="shared" si="11"/>
        <v>3.3</v>
      </c>
      <c r="V71" s="74" t="s">
        <v>165</v>
      </c>
      <c r="W71" s="6">
        <v>16</v>
      </c>
    </row>
    <row r="72" spans="1:25" s="6" customFormat="1" ht="15.75" x14ac:dyDescent="0.25">
      <c r="A72" s="40"/>
      <c r="B72" s="120" t="s">
        <v>68</v>
      </c>
      <c r="C72" s="12">
        <v>0.8</v>
      </c>
      <c r="D72" s="12">
        <v>1</v>
      </c>
      <c r="E72" s="24">
        <v>1.6</v>
      </c>
      <c r="F72" s="24"/>
      <c r="G72" s="54">
        <f t="shared" si="17"/>
        <v>1.8</v>
      </c>
      <c r="H72" s="54">
        <v>0</v>
      </c>
      <c r="I72" s="54">
        <v>1.8</v>
      </c>
      <c r="J72" s="54">
        <v>0</v>
      </c>
      <c r="K72" s="53">
        <f t="shared" si="22"/>
        <v>1.8</v>
      </c>
      <c r="L72" s="19">
        <v>0</v>
      </c>
      <c r="M72" s="117">
        <f t="shared" si="2"/>
        <v>1.8</v>
      </c>
      <c r="N72" s="98">
        <v>0</v>
      </c>
      <c r="O72" s="54">
        <v>0</v>
      </c>
      <c r="P72" s="29">
        <f t="shared" si="11"/>
        <v>1.8</v>
      </c>
      <c r="V72" s="74" t="s">
        <v>166</v>
      </c>
      <c r="W72" s="6">
        <v>16</v>
      </c>
    </row>
    <row r="73" spans="1:25" s="6" customFormat="1" ht="15.75" x14ac:dyDescent="0.25">
      <c r="A73" s="40"/>
      <c r="B73" s="120" t="s">
        <v>25</v>
      </c>
      <c r="C73" s="12">
        <v>13.8</v>
      </c>
      <c r="D73" s="12">
        <v>10</v>
      </c>
      <c r="E73" s="24">
        <v>9.9</v>
      </c>
      <c r="F73" s="24"/>
      <c r="G73" s="54">
        <f t="shared" si="17"/>
        <v>11</v>
      </c>
      <c r="H73" s="54">
        <v>2</v>
      </c>
      <c r="I73" s="54">
        <v>3</v>
      </c>
      <c r="J73" s="54">
        <v>3</v>
      </c>
      <c r="K73" s="53">
        <f t="shared" si="22"/>
        <v>8</v>
      </c>
      <c r="L73" s="19">
        <v>10</v>
      </c>
      <c r="M73" s="117">
        <f t="shared" si="2"/>
        <v>-2</v>
      </c>
      <c r="N73" s="98">
        <v>3</v>
      </c>
      <c r="O73" s="54">
        <v>3</v>
      </c>
      <c r="P73" s="29">
        <f t="shared" si="11"/>
        <v>11</v>
      </c>
      <c r="V73" s="74" t="s">
        <v>167</v>
      </c>
      <c r="W73" s="6">
        <v>19</v>
      </c>
    </row>
    <row r="74" spans="1:25" s="6" customFormat="1" ht="15.75" x14ac:dyDescent="0.25">
      <c r="A74" s="40"/>
      <c r="B74" s="120" t="s">
        <v>22</v>
      </c>
      <c r="C74" s="12">
        <v>0</v>
      </c>
      <c r="D74" s="12">
        <v>0</v>
      </c>
      <c r="E74" s="24">
        <v>0</v>
      </c>
      <c r="F74" s="24"/>
      <c r="G74" s="54">
        <f t="shared" si="17"/>
        <v>0</v>
      </c>
      <c r="H74" s="54">
        <v>0</v>
      </c>
      <c r="I74" s="54">
        <v>0</v>
      </c>
      <c r="J74" s="54">
        <v>0</v>
      </c>
      <c r="K74" s="53">
        <f t="shared" si="22"/>
        <v>0</v>
      </c>
      <c r="L74" s="19">
        <v>6.6</v>
      </c>
      <c r="M74" s="117">
        <f t="shared" si="2"/>
        <v>-6.6</v>
      </c>
      <c r="N74" s="98">
        <v>0</v>
      </c>
      <c r="O74" s="54">
        <v>0</v>
      </c>
      <c r="P74" s="29">
        <f t="shared" si="11"/>
        <v>0</v>
      </c>
      <c r="V74" s="74" t="s">
        <v>168</v>
      </c>
      <c r="W74" s="6">
        <v>19</v>
      </c>
    </row>
    <row r="75" spans="1:25" s="6" customFormat="1" ht="15.75" x14ac:dyDescent="0.25">
      <c r="A75" s="40"/>
      <c r="B75" s="120" t="s">
        <v>101</v>
      </c>
      <c r="C75" s="12">
        <v>0</v>
      </c>
      <c r="D75" s="12">
        <v>10.9</v>
      </c>
      <c r="E75" s="24">
        <v>10.9</v>
      </c>
      <c r="F75" s="24"/>
      <c r="G75" s="54">
        <f t="shared" si="17"/>
        <v>0</v>
      </c>
      <c r="H75" s="54">
        <v>0</v>
      </c>
      <c r="I75" s="54">
        <v>0</v>
      </c>
      <c r="J75" s="54">
        <v>0</v>
      </c>
      <c r="K75" s="53">
        <f t="shared" si="22"/>
        <v>0</v>
      </c>
      <c r="L75" s="19">
        <v>0</v>
      </c>
      <c r="M75" s="117">
        <f t="shared" si="2"/>
        <v>0</v>
      </c>
      <c r="N75" s="98">
        <v>0</v>
      </c>
      <c r="O75" s="54">
        <v>0</v>
      </c>
      <c r="P75" s="29">
        <f t="shared" si="11"/>
        <v>0</v>
      </c>
      <c r="V75" s="74" t="s">
        <v>169</v>
      </c>
    </row>
    <row r="76" spans="1:25" s="6" customFormat="1" ht="15.75" x14ac:dyDescent="0.25">
      <c r="A76" s="40"/>
      <c r="B76" s="120" t="s">
        <v>102</v>
      </c>
      <c r="C76" s="12">
        <v>0</v>
      </c>
      <c r="D76" s="12">
        <v>36.5</v>
      </c>
      <c r="E76" s="24">
        <v>30.6</v>
      </c>
      <c r="F76" s="24"/>
      <c r="G76" s="54">
        <f>P76</f>
        <v>0</v>
      </c>
      <c r="H76" s="54">
        <v>0</v>
      </c>
      <c r="I76" s="54">
        <v>0</v>
      </c>
      <c r="J76" s="54">
        <v>0</v>
      </c>
      <c r="K76" s="53">
        <f t="shared" si="22"/>
        <v>0</v>
      </c>
      <c r="L76" s="19">
        <v>0</v>
      </c>
      <c r="M76" s="117">
        <f t="shared" ref="M76:M125" si="23">K76-L76</f>
        <v>0</v>
      </c>
      <c r="N76" s="98">
        <v>0</v>
      </c>
      <c r="O76" s="54">
        <v>0</v>
      </c>
      <c r="P76" s="29">
        <f t="shared" si="11"/>
        <v>0</v>
      </c>
      <c r="V76" s="74" t="s">
        <v>170</v>
      </c>
    </row>
    <row r="77" spans="1:25" s="6" customFormat="1" ht="15.75" x14ac:dyDescent="0.25">
      <c r="A77" s="40"/>
      <c r="B77" s="120" t="s">
        <v>49</v>
      </c>
      <c r="C77" s="12">
        <v>78.7</v>
      </c>
      <c r="D77" s="12">
        <v>12</v>
      </c>
      <c r="E77" s="24">
        <v>71.099999999999994</v>
      </c>
      <c r="F77" s="24"/>
      <c r="G77" s="54">
        <f t="shared" si="17"/>
        <v>20</v>
      </c>
      <c r="H77" s="54">
        <v>5</v>
      </c>
      <c r="I77" s="54">
        <v>5</v>
      </c>
      <c r="J77" s="54">
        <v>5</v>
      </c>
      <c r="K77" s="53">
        <f t="shared" si="22"/>
        <v>15</v>
      </c>
      <c r="L77" s="19">
        <v>16.8</v>
      </c>
      <c r="M77" s="117">
        <f t="shared" si="23"/>
        <v>-1.8000000000000007</v>
      </c>
      <c r="N77" s="98">
        <v>5</v>
      </c>
      <c r="O77" s="54">
        <v>5</v>
      </c>
      <c r="P77" s="29">
        <f t="shared" si="11"/>
        <v>20</v>
      </c>
      <c r="V77" s="74" t="s">
        <v>171</v>
      </c>
      <c r="W77" s="6">
        <v>9</v>
      </c>
      <c r="X77" s="6">
        <v>16</v>
      </c>
      <c r="Y77" s="6">
        <v>14</v>
      </c>
    </row>
    <row r="78" spans="1:25" s="1" customFormat="1" ht="15.75" x14ac:dyDescent="0.25">
      <c r="A78" s="88">
        <v>5</v>
      </c>
      <c r="B78" s="118" t="s">
        <v>23</v>
      </c>
      <c r="C78" s="8">
        <f>C26-C37</f>
        <v>519.90000000000009</v>
      </c>
      <c r="D78" s="8">
        <f>D26-D37</f>
        <v>664.49999999999955</v>
      </c>
      <c r="E78" s="8">
        <f>E26-E37</f>
        <v>492.39999999999964</v>
      </c>
      <c r="F78" s="8"/>
      <c r="G78" s="53">
        <f>P78</f>
        <v>544.86440000000005</v>
      </c>
      <c r="H78" s="53">
        <f>H26-H37</f>
        <v>107.31999999999994</v>
      </c>
      <c r="I78" s="53">
        <f>I26-I37</f>
        <v>157.61399999999992</v>
      </c>
      <c r="J78" s="53">
        <v>144.4</v>
      </c>
      <c r="K78" s="53">
        <v>409.2</v>
      </c>
      <c r="L78" s="53">
        <f t="shared" ref="L78" si="24">L26-L37</f>
        <v>263.20000000000005</v>
      </c>
      <c r="M78" s="117">
        <f t="shared" si="23"/>
        <v>145.99999999999994</v>
      </c>
      <c r="N78" s="97">
        <f>N26-N37</f>
        <v>144.38520000000005</v>
      </c>
      <c r="O78" s="53">
        <f>O26-O37</f>
        <v>135.54520000000014</v>
      </c>
      <c r="P78" s="29">
        <f t="shared" si="11"/>
        <v>544.86440000000005</v>
      </c>
      <c r="V78" s="69"/>
    </row>
    <row r="79" spans="1:25" s="1" customFormat="1" ht="15.75" x14ac:dyDescent="0.25">
      <c r="A79" s="88">
        <v>6</v>
      </c>
      <c r="B79" s="118" t="s">
        <v>24</v>
      </c>
      <c r="C79" s="8">
        <v>0</v>
      </c>
      <c r="D79" s="8">
        <v>0</v>
      </c>
      <c r="E79" s="23">
        <v>0</v>
      </c>
      <c r="F79" s="23"/>
      <c r="G79" s="53">
        <f t="shared" si="17"/>
        <v>0</v>
      </c>
      <c r="H79" s="53">
        <v>0</v>
      </c>
      <c r="I79" s="53">
        <v>0</v>
      </c>
      <c r="J79" s="53">
        <v>0</v>
      </c>
      <c r="K79" s="53">
        <f t="shared" ref="K79:K125" si="25">H79+I79</f>
        <v>0</v>
      </c>
      <c r="L79" s="53">
        <v>0</v>
      </c>
      <c r="M79" s="117">
        <f t="shared" si="23"/>
        <v>0</v>
      </c>
      <c r="N79" s="97">
        <v>0</v>
      </c>
      <c r="O79" s="53">
        <v>0</v>
      </c>
      <c r="P79" s="29">
        <f t="shared" si="11"/>
        <v>0</v>
      </c>
      <c r="V79" s="69"/>
    </row>
    <row r="80" spans="1:25" s="1" customFormat="1" ht="15.75" x14ac:dyDescent="0.25">
      <c r="A80" s="88">
        <v>7</v>
      </c>
      <c r="B80" s="118" t="s">
        <v>103</v>
      </c>
      <c r="C80" s="8">
        <f>C81+C84+C87+C88</f>
        <v>407.80000000000007</v>
      </c>
      <c r="D80" s="8">
        <f>D81+D83+D84+D86+D87+D88</f>
        <v>377.8</v>
      </c>
      <c r="E80" s="8">
        <f>E81+E83+E84+E86+E87+E88</f>
        <v>323.29999999999995</v>
      </c>
      <c r="F80" s="8"/>
      <c r="G80" s="53">
        <f t="shared" si="17"/>
        <v>428.90000000000003</v>
      </c>
      <c r="H80" s="53">
        <f>H81+H84+H87+H88</f>
        <v>99.3</v>
      </c>
      <c r="I80" s="53">
        <f>I81+I84+I87+I88</f>
        <v>123.80000000000001</v>
      </c>
      <c r="J80" s="53">
        <f>J81+J84+J87+J88</f>
        <v>103.8</v>
      </c>
      <c r="K80" s="53">
        <f t="shared" ref="K80:L80" si="26">K81+K84+K87+K88</f>
        <v>326.90000000000003</v>
      </c>
      <c r="L80" s="53">
        <f t="shared" si="26"/>
        <v>267.39999999999998</v>
      </c>
      <c r="M80" s="117">
        <f t="shared" si="23"/>
        <v>59.500000000000057</v>
      </c>
      <c r="N80" s="97">
        <f>N81+N84+N87+N88</f>
        <v>103.8</v>
      </c>
      <c r="O80" s="53">
        <f>O81+O84+O87+O88</f>
        <v>102</v>
      </c>
      <c r="P80" s="29">
        <f t="shared" si="11"/>
        <v>428.90000000000003</v>
      </c>
      <c r="V80" s="69"/>
    </row>
    <row r="81" spans="1:23" s="1" customFormat="1" ht="15.75" x14ac:dyDescent="0.25">
      <c r="A81" s="88" t="s">
        <v>129</v>
      </c>
      <c r="B81" s="122" t="s">
        <v>16</v>
      </c>
      <c r="C81" s="8">
        <f>C82+C83</f>
        <v>298.40000000000003</v>
      </c>
      <c r="D81" s="8">
        <f>D82+D83</f>
        <v>266.39999999999998</v>
      </c>
      <c r="E81" s="8">
        <f>E82+E83</f>
        <v>221.9</v>
      </c>
      <c r="F81" s="8"/>
      <c r="G81" s="53">
        <f t="shared" si="17"/>
        <v>335.2</v>
      </c>
      <c r="H81" s="53">
        <f>SUM(H82:H83)</f>
        <v>77.3</v>
      </c>
      <c r="I81" s="53">
        <f>SUM(I82:I83)</f>
        <v>97.4</v>
      </c>
      <c r="J81" s="53">
        <f>SUM(J82:J83)</f>
        <v>81</v>
      </c>
      <c r="K81" s="53">
        <f t="shared" ref="K81:L81" si="27">SUM(K82:K83)</f>
        <v>255.70000000000002</v>
      </c>
      <c r="L81" s="53">
        <f t="shared" si="27"/>
        <v>206.9</v>
      </c>
      <c r="M81" s="117">
        <f t="shared" si="23"/>
        <v>48.800000000000011</v>
      </c>
      <c r="N81" s="97">
        <f>SUM(N82:N83)</f>
        <v>81</v>
      </c>
      <c r="O81" s="53">
        <f>SUM(O82:O83)</f>
        <v>79.5</v>
      </c>
      <c r="P81" s="29">
        <f t="shared" si="11"/>
        <v>335.2</v>
      </c>
      <c r="V81" s="69"/>
    </row>
    <row r="82" spans="1:23" s="60" customFormat="1" ht="15.75" x14ac:dyDescent="0.25">
      <c r="A82" s="88"/>
      <c r="B82" s="119" t="s">
        <v>60</v>
      </c>
      <c r="C82" s="19">
        <v>266.3</v>
      </c>
      <c r="D82" s="19">
        <v>266.39999999999998</v>
      </c>
      <c r="E82" s="19">
        <v>221.9</v>
      </c>
      <c r="F82" s="19"/>
      <c r="G82" s="19">
        <f t="shared" si="17"/>
        <v>266</v>
      </c>
      <c r="H82" s="19">
        <v>60.4</v>
      </c>
      <c r="I82" s="19">
        <v>80</v>
      </c>
      <c r="J82" s="19">
        <v>63.4</v>
      </c>
      <c r="K82" s="19">
        <f>H82+I82+J82</f>
        <v>203.8</v>
      </c>
      <c r="L82" s="19">
        <v>204.1</v>
      </c>
      <c r="M82" s="117">
        <f t="shared" si="23"/>
        <v>-0.29999999999998295</v>
      </c>
      <c r="N82" s="99">
        <v>63.4</v>
      </c>
      <c r="O82" s="19">
        <v>62.2</v>
      </c>
      <c r="P82" s="59">
        <f t="shared" si="11"/>
        <v>266</v>
      </c>
      <c r="V82" s="69" t="s">
        <v>172</v>
      </c>
      <c r="W82" s="60">
        <v>9</v>
      </c>
    </row>
    <row r="83" spans="1:23" s="42" customFormat="1" ht="15.75" x14ac:dyDescent="0.25">
      <c r="A83" s="88"/>
      <c r="B83" s="120" t="s">
        <v>61</v>
      </c>
      <c r="C83" s="11">
        <v>32.1</v>
      </c>
      <c r="D83" s="11">
        <v>0</v>
      </c>
      <c r="E83" s="24">
        <v>0</v>
      </c>
      <c r="F83" s="24"/>
      <c r="G83" s="19">
        <f t="shared" si="17"/>
        <v>69.2</v>
      </c>
      <c r="H83" s="19">
        <v>16.899999999999999</v>
      </c>
      <c r="I83" s="19">
        <v>17.399999999999999</v>
      </c>
      <c r="J83" s="19">
        <v>17.600000000000001</v>
      </c>
      <c r="K83" s="19">
        <f>H83+I83+J83</f>
        <v>51.9</v>
      </c>
      <c r="L83" s="19">
        <v>2.8</v>
      </c>
      <c r="M83" s="117">
        <f t="shared" si="23"/>
        <v>49.1</v>
      </c>
      <c r="N83" s="99">
        <v>17.600000000000001</v>
      </c>
      <c r="O83" s="19">
        <v>17.3</v>
      </c>
      <c r="P83" s="29">
        <f t="shared" si="11"/>
        <v>69.2</v>
      </c>
      <c r="V83" s="69" t="s">
        <v>173</v>
      </c>
      <c r="W83" s="42">
        <v>9</v>
      </c>
    </row>
    <row r="84" spans="1:23" s="1" customFormat="1" ht="15.75" x14ac:dyDescent="0.25">
      <c r="A84" s="88" t="s">
        <v>130</v>
      </c>
      <c r="B84" s="122" t="s">
        <v>18</v>
      </c>
      <c r="C84" s="8">
        <f>C85+C86</f>
        <v>99.4</v>
      </c>
      <c r="D84" s="8">
        <f>D85+D86</f>
        <v>102.6</v>
      </c>
      <c r="E84" s="8">
        <f>E85+E86</f>
        <v>91</v>
      </c>
      <c r="F84" s="8"/>
      <c r="G84" s="53">
        <f t="shared" si="17"/>
        <v>73.7</v>
      </c>
      <c r="H84" s="53">
        <f>SUM(H85:H86)</f>
        <v>17</v>
      </c>
      <c r="I84" s="53">
        <f>SUM(I85:I86)</f>
        <v>21.400000000000002</v>
      </c>
      <c r="J84" s="53">
        <f>SUM(J85:J86)</f>
        <v>17.8</v>
      </c>
      <c r="K84" s="53">
        <f t="shared" ref="K84:L84" si="28">SUM(K85:K86)</f>
        <v>56.2</v>
      </c>
      <c r="L84" s="53">
        <f t="shared" si="28"/>
        <v>45.5</v>
      </c>
      <c r="M84" s="117">
        <f t="shared" si="23"/>
        <v>10.700000000000003</v>
      </c>
      <c r="N84" s="97">
        <f>SUM(N85:N86)</f>
        <v>17.8</v>
      </c>
      <c r="O84" s="53">
        <f>SUM(O85:O86)</f>
        <v>17.5</v>
      </c>
      <c r="P84" s="29">
        <f t="shared" si="11"/>
        <v>73.7</v>
      </c>
      <c r="V84" s="69"/>
    </row>
    <row r="85" spans="1:23" s="60" customFormat="1" ht="15.75" x14ac:dyDescent="0.25">
      <c r="A85" s="88"/>
      <c r="B85" s="119" t="s">
        <v>62</v>
      </c>
      <c r="C85" s="19">
        <v>91.2</v>
      </c>
      <c r="D85" s="19">
        <v>102.6</v>
      </c>
      <c r="E85" s="19">
        <v>91</v>
      </c>
      <c r="F85" s="19"/>
      <c r="G85" s="19">
        <f t="shared" si="17"/>
        <v>58.5</v>
      </c>
      <c r="H85" s="19">
        <v>13.3</v>
      </c>
      <c r="I85" s="19">
        <v>17.600000000000001</v>
      </c>
      <c r="J85" s="19">
        <v>13.9</v>
      </c>
      <c r="K85" s="19">
        <f>H85+I85+J85</f>
        <v>44.800000000000004</v>
      </c>
      <c r="L85" s="19">
        <v>44.9</v>
      </c>
      <c r="M85" s="117">
        <f t="shared" si="23"/>
        <v>-9.9999999999994316E-2</v>
      </c>
      <c r="N85" s="99">
        <v>13.9</v>
      </c>
      <c r="O85" s="19">
        <v>13.7</v>
      </c>
      <c r="P85" s="59">
        <f t="shared" si="11"/>
        <v>58.5</v>
      </c>
      <c r="V85" s="77" t="s">
        <v>174</v>
      </c>
      <c r="W85" s="60">
        <v>9</v>
      </c>
    </row>
    <row r="86" spans="1:23" s="42" customFormat="1" ht="15.75" x14ac:dyDescent="0.25">
      <c r="A86" s="88"/>
      <c r="B86" s="120" t="s">
        <v>63</v>
      </c>
      <c r="C86" s="11">
        <v>8.1999999999999993</v>
      </c>
      <c r="D86" s="11">
        <v>0</v>
      </c>
      <c r="E86" s="24">
        <v>0</v>
      </c>
      <c r="F86" s="24"/>
      <c r="G86" s="19">
        <f t="shared" si="17"/>
        <v>15.2</v>
      </c>
      <c r="H86" s="19">
        <v>3.7</v>
      </c>
      <c r="I86" s="19">
        <v>3.8</v>
      </c>
      <c r="J86" s="19">
        <v>3.9</v>
      </c>
      <c r="K86" s="19">
        <f>H86+I86+J86</f>
        <v>11.4</v>
      </c>
      <c r="L86" s="19">
        <v>0.6</v>
      </c>
      <c r="M86" s="117">
        <f t="shared" si="23"/>
        <v>10.8</v>
      </c>
      <c r="N86" s="99">
        <v>3.9</v>
      </c>
      <c r="O86" s="19">
        <v>3.8</v>
      </c>
      <c r="P86" s="29">
        <f t="shared" si="11"/>
        <v>15.2</v>
      </c>
      <c r="V86" s="77" t="s">
        <v>175</v>
      </c>
      <c r="W86" s="60">
        <v>9</v>
      </c>
    </row>
    <row r="87" spans="1:23" s="1" customFormat="1" ht="15.75" x14ac:dyDescent="0.25">
      <c r="A87" s="88"/>
      <c r="B87" s="122" t="s">
        <v>20</v>
      </c>
      <c r="C87" s="8">
        <v>10</v>
      </c>
      <c r="D87" s="8">
        <v>8.8000000000000007</v>
      </c>
      <c r="E87" s="23">
        <v>10.4</v>
      </c>
      <c r="F87" s="23"/>
      <c r="G87" s="53">
        <f t="shared" si="17"/>
        <v>20</v>
      </c>
      <c r="H87" s="53">
        <v>5</v>
      </c>
      <c r="I87" s="53">
        <v>5</v>
      </c>
      <c r="J87" s="53">
        <v>5</v>
      </c>
      <c r="K87" s="53">
        <v>15</v>
      </c>
      <c r="L87" s="53">
        <v>15</v>
      </c>
      <c r="M87" s="117">
        <f t="shared" si="23"/>
        <v>0</v>
      </c>
      <c r="N87" s="97">
        <v>5</v>
      </c>
      <c r="O87" s="53">
        <v>5</v>
      </c>
      <c r="P87" s="29">
        <f t="shared" si="11"/>
        <v>20</v>
      </c>
      <c r="V87" s="69" t="s">
        <v>176</v>
      </c>
      <c r="W87" s="1">
        <v>10</v>
      </c>
    </row>
    <row r="88" spans="1:23" s="1" customFormat="1" ht="15.75" x14ac:dyDescent="0.25">
      <c r="A88" s="88" t="s">
        <v>131</v>
      </c>
      <c r="B88" s="122" t="s">
        <v>69</v>
      </c>
      <c r="C88" s="8">
        <v>0</v>
      </c>
      <c r="D88" s="8">
        <v>0</v>
      </c>
      <c r="E88" s="23">
        <v>0</v>
      </c>
      <c r="F88" s="23"/>
      <c r="G88" s="53">
        <f t="shared" si="17"/>
        <v>0</v>
      </c>
      <c r="H88" s="53">
        <v>0</v>
      </c>
      <c r="I88" s="53">
        <v>0</v>
      </c>
      <c r="J88" s="53">
        <v>0</v>
      </c>
      <c r="K88" s="53">
        <f t="shared" si="25"/>
        <v>0</v>
      </c>
      <c r="L88" s="53">
        <v>0</v>
      </c>
      <c r="M88" s="117">
        <f t="shared" si="23"/>
        <v>0</v>
      </c>
      <c r="N88" s="97">
        <v>0</v>
      </c>
      <c r="O88" s="53">
        <v>0</v>
      </c>
      <c r="P88" s="29">
        <f t="shared" si="11"/>
        <v>0</v>
      </c>
      <c r="V88" s="69"/>
    </row>
    <row r="89" spans="1:23" s="1" customFormat="1" ht="15.75" x14ac:dyDescent="0.25">
      <c r="A89" s="88" t="s">
        <v>132</v>
      </c>
      <c r="B89" s="118" t="s">
        <v>24</v>
      </c>
      <c r="C89" s="8">
        <f>SUM(C91:C98)</f>
        <v>14.7</v>
      </c>
      <c r="D89" s="8">
        <f>SUM(D90:D98)</f>
        <v>73.400000000000006</v>
      </c>
      <c r="E89" s="8">
        <f>SUM(E90:E98)</f>
        <v>27.799999999999997</v>
      </c>
      <c r="F89" s="8"/>
      <c r="G89" s="53">
        <f t="shared" si="17"/>
        <v>37.9</v>
      </c>
      <c r="H89" s="53">
        <f>SUM(H90:H98)</f>
        <v>6.2</v>
      </c>
      <c r="I89" s="53">
        <f>SUM(I90:I98)</f>
        <v>12.600000000000001</v>
      </c>
      <c r="J89" s="53">
        <f>SUM(J90:J98)</f>
        <v>12.530000000000001</v>
      </c>
      <c r="K89" s="53">
        <f t="shared" ref="K89:L89" si="29">SUM(K90:K98)</f>
        <v>31.330000000000002</v>
      </c>
      <c r="L89" s="53">
        <f t="shared" si="29"/>
        <v>18.600000000000001</v>
      </c>
      <c r="M89" s="117">
        <f t="shared" si="23"/>
        <v>12.73</v>
      </c>
      <c r="N89" s="97">
        <f>SUM(N90:N98)</f>
        <v>12.600000000000001</v>
      </c>
      <c r="O89" s="53">
        <f>SUM(O90:O98)</f>
        <v>6.4999999999999991</v>
      </c>
      <c r="P89" s="29">
        <f t="shared" si="11"/>
        <v>37.9</v>
      </c>
      <c r="V89" s="69"/>
    </row>
    <row r="90" spans="1:23" s="1" customFormat="1" ht="15.75" x14ac:dyDescent="0.25">
      <c r="A90" s="45"/>
      <c r="B90" s="120" t="s">
        <v>22</v>
      </c>
      <c r="C90" s="11">
        <v>0</v>
      </c>
      <c r="D90" s="11">
        <v>0</v>
      </c>
      <c r="E90" s="24">
        <v>5.8</v>
      </c>
      <c r="F90" s="24"/>
      <c r="G90" s="19">
        <f t="shared" si="17"/>
        <v>0</v>
      </c>
      <c r="H90" s="19">
        <v>0</v>
      </c>
      <c r="I90" s="19">
        <v>0</v>
      </c>
      <c r="J90" s="19">
        <v>0</v>
      </c>
      <c r="K90" s="53">
        <f>H90+I90+J90</f>
        <v>0</v>
      </c>
      <c r="L90" s="19">
        <v>0</v>
      </c>
      <c r="M90" s="117">
        <f t="shared" si="23"/>
        <v>0</v>
      </c>
      <c r="N90" s="99">
        <v>0</v>
      </c>
      <c r="O90" s="19">
        <v>0</v>
      </c>
      <c r="P90" s="29">
        <f t="shared" si="11"/>
        <v>0</v>
      </c>
      <c r="V90" s="71" t="s">
        <v>179</v>
      </c>
    </row>
    <row r="91" spans="1:23" ht="15.75" x14ac:dyDescent="0.25">
      <c r="A91" s="39"/>
      <c r="B91" s="120" t="s">
        <v>70</v>
      </c>
      <c r="C91" s="11">
        <v>4</v>
      </c>
      <c r="D91" s="11">
        <v>4</v>
      </c>
      <c r="E91" s="24">
        <v>3.9</v>
      </c>
      <c r="F91" s="24"/>
      <c r="G91" s="19">
        <f t="shared" si="17"/>
        <v>5.5</v>
      </c>
      <c r="H91" s="19">
        <v>1.3</v>
      </c>
      <c r="I91" s="19">
        <v>1.4</v>
      </c>
      <c r="J91" s="19">
        <v>1.4</v>
      </c>
      <c r="K91" s="53">
        <f t="shared" ref="K91:K98" si="30">H91+I91+J91</f>
        <v>4.0999999999999996</v>
      </c>
      <c r="L91" s="19">
        <v>2.8</v>
      </c>
      <c r="M91" s="117">
        <f t="shared" si="23"/>
        <v>1.2999999999999998</v>
      </c>
      <c r="N91" s="99">
        <v>1.4</v>
      </c>
      <c r="O91" s="19">
        <v>1.4</v>
      </c>
      <c r="P91" s="29">
        <f t="shared" si="11"/>
        <v>5.5</v>
      </c>
      <c r="Q91"/>
      <c r="R91"/>
      <c r="V91" s="71" t="s">
        <v>178</v>
      </c>
      <c r="W91">
        <v>9</v>
      </c>
    </row>
    <row r="92" spans="1:23" ht="15.75" x14ac:dyDescent="0.25">
      <c r="A92" s="39"/>
      <c r="B92" s="120" t="s">
        <v>104</v>
      </c>
      <c r="C92" s="11">
        <v>0</v>
      </c>
      <c r="D92" s="11">
        <v>2</v>
      </c>
      <c r="E92" s="24">
        <v>2</v>
      </c>
      <c r="F92" s="24"/>
      <c r="G92" s="19">
        <f>P92</f>
        <v>5</v>
      </c>
      <c r="H92" s="19">
        <v>1.2</v>
      </c>
      <c r="I92" s="19">
        <v>1.3</v>
      </c>
      <c r="J92" s="19">
        <v>1.23</v>
      </c>
      <c r="K92" s="53">
        <f t="shared" si="30"/>
        <v>3.73</v>
      </c>
      <c r="L92" s="144">
        <v>3.5</v>
      </c>
      <c r="M92" s="117">
        <f t="shared" si="23"/>
        <v>0.22999999999999998</v>
      </c>
      <c r="N92" s="99">
        <v>1.3</v>
      </c>
      <c r="O92" s="19">
        <v>1.2</v>
      </c>
      <c r="P92" s="29">
        <f t="shared" si="11"/>
        <v>5</v>
      </c>
      <c r="Q92"/>
      <c r="R92"/>
      <c r="V92" s="71" t="s">
        <v>180</v>
      </c>
      <c r="W92">
        <v>16</v>
      </c>
    </row>
    <row r="93" spans="1:23" ht="15.75" x14ac:dyDescent="0.25">
      <c r="A93" s="39"/>
      <c r="B93" s="120" t="s">
        <v>71</v>
      </c>
      <c r="C93" s="11">
        <v>0</v>
      </c>
      <c r="D93" s="11">
        <v>8</v>
      </c>
      <c r="E93" s="24">
        <v>3.7</v>
      </c>
      <c r="F93" s="24"/>
      <c r="G93" s="19">
        <f t="shared" si="17"/>
        <v>1.5</v>
      </c>
      <c r="H93" s="19">
        <v>0.3</v>
      </c>
      <c r="I93" s="19">
        <v>0.4</v>
      </c>
      <c r="J93" s="19">
        <v>0.4</v>
      </c>
      <c r="K93" s="53">
        <f t="shared" si="30"/>
        <v>1.1000000000000001</v>
      </c>
      <c r="L93" s="19">
        <v>0.2</v>
      </c>
      <c r="M93" s="117">
        <f t="shared" si="23"/>
        <v>0.90000000000000013</v>
      </c>
      <c r="N93" s="99">
        <v>0.4</v>
      </c>
      <c r="O93" s="19">
        <v>0.4</v>
      </c>
      <c r="P93" s="29">
        <f t="shared" si="11"/>
        <v>1.5</v>
      </c>
      <c r="Q93"/>
      <c r="R93"/>
      <c r="V93" s="71" t="s">
        <v>181</v>
      </c>
      <c r="W93">
        <v>9</v>
      </c>
    </row>
    <row r="94" spans="1:23" ht="15.75" x14ac:dyDescent="0.25">
      <c r="A94" s="39"/>
      <c r="B94" s="120" t="s">
        <v>72</v>
      </c>
      <c r="C94" s="11">
        <v>0.8</v>
      </c>
      <c r="D94" s="11">
        <v>20</v>
      </c>
      <c r="E94" s="24">
        <v>0</v>
      </c>
      <c r="F94" s="24"/>
      <c r="G94" s="19">
        <f t="shared" si="17"/>
        <v>10</v>
      </c>
      <c r="H94" s="19">
        <v>0</v>
      </c>
      <c r="I94" s="19">
        <v>5</v>
      </c>
      <c r="J94" s="19">
        <v>5</v>
      </c>
      <c r="K94" s="53">
        <f t="shared" si="30"/>
        <v>10</v>
      </c>
      <c r="L94" s="19">
        <v>1.6</v>
      </c>
      <c r="M94" s="117">
        <f t="shared" si="23"/>
        <v>8.4</v>
      </c>
      <c r="N94" s="99">
        <v>5</v>
      </c>
      <c r="O94" s="19">
        <v>0</v>
      </c>
      <c r="P94" s="29">
        <f t="shared" si="11"/>
        <v>10</v>
      </c>
      <c r="Q94"/>
      <c r="R94"/>
      <c r="V94" s="71" t="s">
        <v>182</v>
      </c>
      <c r="W94">
        <v>19</v>
      </c>
    </row>
    <row r="95" spans="1:23" ht="15.75" x14ac:dyDescent="0.25">
      <c r="A95" s="39"/>
      <c r="B95" s="120" t="s">
        <v>73</v>
      </c>
      <c r="C95" s="11">
        <v>0</v>
      </c>
      <c r="D95" s="11">
        <v>2</v>
      </c>
      <c r="E95" s="24">
        <v>0</v>
      </c>
      <c r="F95" s="24"/>
      <c r="G95" s="19">
        <f t="shared" si="17"/>
        <v>2</v>
      </c>
      <c r="H95" s="19">
        <v>0</v>
      </c>
      <c r="I95" s="19">
        <v>1</v>
      </c>
      <c r="J95" s="19">
        <v>1</v>
      </c>
      <c r="K95" s="53">
        <f t="shared" si="30"/>
        <v>2</v>
      </c>
      <c r="L95" s="19">
        <v>0</v>
      </c>
      <c r="M95" s="117">
        <f t="shared" si="23"/>
        <v>2</v>
      </c>
      <c r="N95" s="99">
        <v>1</v>
      </c>
      <c r="O95" s="19">
        <v>0</v>
      </c>
      <c r="P95" s="29">
        <f t="shared" si="11"/>
        <v>2</v>
      </c>
      <c r="Q95"/>
      <c r="R95"/>
      <c r="V95" s="71" t="s">
        <v>183</v>
      </c>
      <c r="W95">
        <v>19</v>
      </c>
    </row>
    <row r="96" spans="1:23" ht="15.75" x14ac:dyDescent="0.25">
      <c r="A96" s="39"/>
      <c r="B96" s="120" t="s">
        <v>74</v>
      </c>
      <c r="C96" s="11">
        <v>0</v>
      </c>
      <c r="D96" s="11">
        <v>25</v>
      </c>
      <c r="E96" s="24">
        <v>0</v>
      </c>
      <c r="F96" s="24"/>
      <c r="G96" s="19">
        <f t="shared" si="17"/>
        <v>0</v>
      </c>
      <c r="H96" s="19">
        <v>0</v>
      </c>
      <c r="I96" s="19">
        <v>0</v>
      </c>
      <c r="J96" s="19">
        <v>0</v>
      </c>
      <c r="K96" s="53">
        <f t="shared" si="30"/>
        <v>0</v>
      </c>
      <c r="L96" s="19">
        <v>0</v>
      </c>
      <c r="M96" s="117">
        <f t="shared" si="23"/>
        <v>0</v>
      </c>
      <c r="N96" s="99">
        <v>0</v>
      </c>
      <c r="O96" s="19">
        <v>0</v>
      </c>
      <c r="P96" s="29">
        <f t="shared" si="11"/>
        <v>0</v>
      </c>
      <c r="Q96"/>
      <c r="R96"/>
      <c r="V96" s="71" t="s">
        <v>184</v>
      </c>
    </row>
    <row r="97" spans="1:23" ht="15.75" x14ac:dyDescent="0.25">
      <c r="A97" s="39"/>
      <c r="B97" s="120" t="s">
        <v>122</v>
      </c>
      <c r="C97" s="11">
        <v>0</v>
      </c>
      <c r="D97" s="11">
        <v>0</v>
      </c>
      <c r="E97" s="24">
        <v>0</v>
      </c>
      <c r="F97" s="24"/>
      <c r="G97" s="19">
        <f t="shared" si="17"/>
        <v>3</v>
      </c>
      <c r="H97" s="19">
        <v>0.7</v>
      </c>
      <c r="I97" s="19">
        <v>0.8</v>
      </c>
      <c r="J97" s="19">
        <v>0.8</v>
      </c>
      <c r="K97" s="53">
        <f t="shared" si="30"/>
        <v>2.2999999999999998</v>
      </c>
      <c r="L97" s="19">
        <v>2.7</v>
      </c>
      <c r="M97" s="117">
        <f t="shared" si="23"/>
        <v>-0.40000000000000036</v>
      </c>
      <c r="N97" s="99">
        <v>0.8</v>
      </c>
      <c r="O97" s="19">
        <v>0.7</v>
      </c>
      <c r="P97" s="29">
        <f t="shared" si="11"/>
        <v>3</v>
      </c>
      <c r="Q97"/>
      <c r="R97"/>
      <c r="V97" s="71" t="s">
        <v>185</v>
      </c>
      <c r="W97">
        <v>20</v>
      </c>
    </row>
    <row r="98" spans="1:23" ht="15.75" x14ac:dyDescent="0.25">
      <c r="A98" s="39"/>
      <c r="B98" s="120" t="s">
        <v>75</v>
      </c>
      <c r="C98" s="11">
        <v>9.9</v>
      </c>
      <c r="D98" s="11">
        <v>12.4</v>
      </c>
      <c r="E98" s="24">
        <v>12.4</v>
      </c>
      <c r="F98" s="24"/>
      <c r="G98" s="19">
        <f t="shared" si="17"/>
        <v>10.900000000000002</v>
      </c>
      <c r="H98" s="19">
        <v>2.7</v>
      </c>
      <c r="I98" s="19">
        <v>2.7</v>
      </c>
      <c r="J98" s="19">
        <v>2.7</v>
      </c>
      <c r="K98" s="53">
        <f t="shared" si="30"/>
        <v>8.1000000000000014</v>
      </c>
      <c r="L98" s="19">
        <v>7.8</v>
      </c>
      <c r="M98" s="117">
        <f t="shared" si="23"/>
        <v>0.3000000000000016</v>
      </c>
      <c r="N98" s="99">
        <v>2.7</v>
      </c>
      <c r="O98" s="19">
        <v>2.8</v>
      </c>
      <c r="P98" s="29">
        <f t="shared" si="11"/>
        <v>10.900000000000002</v>
      </c>
      <c r="Q98"/>
      <c r="R98"/>
      <c r="V98" s="71" t="s">
        <v>186</v>
      </c>
      <c r="W98">
        <v>20</v>
      </c>
    </row>
    <row r="99" spans="1:23" s="1" customFormat="1" ht="15.75" x14ac:dyDescent="0.25">
      <c r="A99" s="92">
        <v>9</v>
      </c>
      <c r="B99" s="124" t="s">
        <v>26</v>
      </c>
      <c r="C99" s="147">
        <f>C78-C80-C89</f>
        <v>97.40000000000002</v>
      </c>
      <c r="D99" s="147">
        <f>D78-D80-D89</f>
        <v>213.29999999999953</v>
      </c>
      <c r="E99" s="147">
        <f>E78-E80-E89</f>
        <v>141.29999999999967</v>
      </c>
      <c r="F99" s="79"/>
      <c r="G99" s="149">
        <f>P100</f>
        <v>77.95040000000013</v>
      </c>
      <c r="H99" s="149">
        <f>H78-H79-H80-H89</f>
        <v>1.819999999999939</v>
      </c>
      <c r="I99" s="149">
        <v>21.1</v>
      </c>
      <c r="J99" s="149">
        <f t="shared" ref="J99" si="31">J78-J79-J80-J89</f>
        <v>28.070000000000007</v>
      </c>
      <c r="K99" s="149">
        <f t="shared" ref="K99:L99" si="32">K78-K79-K80-K89</f>
        <v>50.969999999999956</v>
      </c>
      <c r="L99" s="149">
        <f t="shared" si="32"/>
        <v>-22.799999999999933</v>
      </c>
      <c r="M99" s="151">
        <f t="shared" si="23"/>
        <v>73.769999999999897</v>
      </c>
      <c r="N99" s="158">
        <f>N78-N79-N80-N89</f>
        <v>27.985200000000056</v>
      </c>
      <c r="O99" s="149">
        <f>O78-O79-O80-O89</f>
        <v>27.045200000000136</v>
      </c>
      <c r="P99" s="29"/>
      <c r="V99" s="69"/>
    </row>
    <row r="100" spans="1:23" s="1" customFormat="1" ht="15.75" x14ac:dyDescent="0.25">
      <c r="A100" s="93"/>
      <c r="B100" s="125" t="s">
        <v>105</v>
      </c>
      <c r="C100" s="148"/>
      <c r="D100" s="148"/>
      <c r="E100" s="148"/>
      <c r="F100" s="80"/>
      <c r="G100" s="150"/>
      <c r="H100" s="150"/>
      <c r="I100" s="150"/>
      <c r="J100" s="150"/>
      <c r="K100" s="150"/>
      <c r="L100" s="150"/>
      <c r="M100" s="152">
        <f t="shared" si="23"/>
        <v>0</v>
      </c>
      <c r="N100" s="159"/>
      <c r="O100" s="150"/>
      <c r="P100" s="29">
        <f>H99+I99+N99+O99</f>
        <v>77.95040000000013</v>
      </c>
      <c r="V100" s="69"/>
    </row>
    <row r="101" spans="1:23" s="1" customFormat="1" ht="15.75" x14ac:dyDescent="0.25">
      <c r="A101" s="88">
        <v>10</v>
      </c>
      <c r="B101" s="118" t="s">
        <v>27</v>
      </c>
      <c r="C101" s="8">
        <v>0</v>
      </c>
      <c r="D101" s="8">
        <v>0</v>
      </c>
      <c r="E101" s="23">
        <v>0</v>
      </c>
      <c r="F101" s="25"/>
      <c r="G101" s="55">
        <f t="shared" ref="G101:G107" si="33">P101</f>
        <v>0</v>
      </c>
      <c r="H101" s="56">
        <v>0</v>
      </c>
      <c r="I101" s="56">
        <v>0</v>
      </c>
      <c r="J101" s="56">
        <v>0</v>
      </c>
      <c r="K101" s="53">
        <f t="shared" si="25"/>
        <v>0</v>
      </c>
      <c r="L101" s="53">
        <v>0</v>
      </c>
      <c r="M101" s="117">
        <f t="shared" si="23"/>
        <v>0</v>
      </c>
      <c r="N101" s="101">
        <v>0</v>
      </c>
      <c r="O101" s="56">
        <v>0</v>
      </c>
      <c r="P101" s="29">
        <f t="shared" si="11"/>
        <v>0</v>
      </c>
      <c r="V101" s="69"/>
    </row>
    <row r="102" spans="1:23" s="1" customFormat="1" ht="15.75" x14ac:dyDescent="0.25">
      <c r="A102" s="88">
        <v>11</v>
      </c>
      <c r="B102" s="118" t="s">
        <v>28</v>
      </c>
      <c r="C102" s="8">
        <v>0</v>
      </c>
      <c r="D102" s="8">
        <v>0</v>
      </c>
      <c r="E102" s="23">
        <v>0</v>
      </c>
      <c r="F102" s="25"/>
      <c r="G102" s="55">
        <f t="shared" si="33"/>
        <v>0</v>
      </c>
      <c r="H102" s="56">
        <v>0</v>
      </c>
      <c r="I102" s="56">
        <v>0</v>
      </c>
      <c r="J102" s="56">
        <v>0</v>
      </c>
      <c r="K102" s="53">
        <f t="shared" si="25"/>
        <v>0</v>
      </c>
      <c r="L102" s="53">
        <v>0</v>
      </c>
      <c r="M102" s="117">
        <f t="shared" si="23"/>
        <v>0</v>
      </c>
      <c r="N102" s="101">
        <v>0</v>
      </c>
      <c r="O102" s="56">
        <v>0</v>
      </c>
      <c r="P102" s="29">
        <f t="shared" si="11"/>
        <v>0</v>
      </c>
      <c r="V102" s="69"/>
    </row>
    <row r="103" spans="1:23" s="1" customFormat="1" ht="15.75" x14ac:dyDescent="0.25">
      <c r="A103" s="88">
        <v>12</v>
      </c>
      <c r="B103" s="118" t="s">
        <v>76</v>
      </c>
      <c r="C103" s="8">
        <v>0</v>
      </c>
      <c r="D103" s="8">
        <v>0</v>
      </c>
      <c r="E103" s="23">
        <v>0</v>
      </c>
      <c r="F103" s="25"/>
      <c r="G103" s="55">
        <f t="shared" si="33"/>
        <v>0</v>
      </c>
      <c r="H103" s="56">
        <v>0</v>
      </c>
      <c r="I103" s="56">
        <v>0</v>
      </c>
      <c r="J103" s="56">
        <v>0</v>
      </c>
      <c r="K103" s="53">
        <f t="shared" si="25"/>
        <v>0</v>
      </c>
      <c r="L103" s="53">
        <v>0</v>
      </c>
      <c r="M103" s="117">
        <f t="shared" si="23"/>
        <v>0</v>
      </c>
      <c r="N103" s="101">
        <v>0</v>
      </c>
      <c r="O103" s="56">
        <v>0</v>
      </c>
      <c r="P103" s="29">
        <f t="shared" si="11"/>
        <v>0</v>
      </c>
      <c r="V103" s="69"/>
    </row>
    <row r="104" spans="1:23" s="1" customFormat="1" ht="25.5" customHeight="1" x14ac:dyDescent="0.25">
      <c r="A104" s="88">
        <v>13</v>
      </c>
      <c r="B104" s="121" t="s">
        <v>106</v>
      </c>
      <c r="C104" s="8">
        <v>97.4</v>
      </c>
      <c r="D104" s="8">
        <v>213.3</v>
      </c>
      <c r="E104" s="23">
        <f>E99</f>
        <v>141.29999999999967</v>
      </c>
      <c r="F104" s="25"/>
      <c r="G104" s="55">
        <f>P104</f>
        <v>77.95040000000013</v>
      </c>
      <c r="H104" s="56">
        <f>H99+H101-H102-H103</f>
        <v>1.819999999999939</v>
      </c>
      <c r="I104" s="56">
        <f t="shared" ref="I104:L104" si="34">I99+I101-I102-I103</f>
        <v>21.1</v>
      </c>
      <c r="J104" s="56">
        <f t="shared" si="34"/>
        <v>28.070000000000007</v>
      </c>
      <c r="K104" s="56">
        <f t="shared" si="34"/>
        <v>50.969999999999956</v>
      </c>
      <c r="L104" s="56">
        <f t="shared" si="34"/>
        <v>-22.799999999999933</v>
      </c>
      <c r="M104" s="117">
        <f>K104-L104</f>
        <v>73.769999999999897</v>
      </c>
      <c r="N104" s="101">
        <f>N99+N101-N102-N103</f>
        <v>27.985200000000056</v>
      </c>
      <c r="O104" s="56">
        <f>O99+O101-O102-O103</f>
        <v>27.045200000000136</v>
      </c>
      <c r="P104" s="29">
        <f t="shared" si="11"/>
        <v>77.95040000000013</v>
      </c>
      <c r="V104" s="69"/>
    </row>
    <row r="105" spans="1:23" s="1" customFormat="1" ht="15.75" x14ac:dyDescent="0.25">
      <c r="A105" s="88">
        <v>14</v>
      </c>
      <c r="B105" s="118" t="s">
        <v>29</v>
      </c>
      <c r="C105" s="8">
        <v>21.3</v>
      </c>
      <c r="D105" s="8">
        <v>38.4</v>
      </c>
      <c r="E105" s="23">
        <f>E104*18/100</f>
        <v>25.433999999999941</v>
      </c>
      <c r="F105" s="25"/>
      <c r="G105" s="55">
        <f>P105</f>
        <v>14.031072000000023</v>
      </c>
      <c r="H105" s="56">
        <f>H104*18/100</f>
        <v>0.32759999999998901</v>
      </c>
      <c r="I105" s="56">
        <f t="shared" ref="I105:K105" si="35">I104*18/100</f>
        <v>3.798</v>
      </c>
      <c r="J105" s="56">
        <f t="shared" si="35"/>
        <v>5.0526000000000009</v>
      </c>
      <c r="K105" s="56">
        <f t="shared" si="35"/>
        <v>9.1745999999999928</v>
      </c>
      <c r="L105" s="56">
        <v>0</v>
      </c>
      <c r="M105" s="117">
        <f t="shared" si="23"/>
        <v>9.1745999999999928</v>
      </c>
      <c r="N105" s="101">
        <f>N104*18/100</f>
        <v>5.0373360000000096</v>
      </c>
      <c r="O105" s="56">
        <f>O104*18/100</f>
        <v>4.8681360000000247</v>
      </c>
      <c r="P105" s="29">
        <f>H105+I105+N105+O105</f>
        <v>14.031072000000023</v>
      </c>
      <c r="V105" s="69"/>
    </row>
    <row r="106" spans="1:23" s="1" customFormat="1" ht="15.75" x14ac:dyDescent="0.25">
      <c r="A106" s="88">
        <v>15</v>
      </c>
      <c r="B106" s="118" t="s">
        <v>107</v>
      </c>
      <c r="C106" s="8">
        <v>76.099999999999994</v>
      </c>
      <c r="D106" s="8">
        <v>174.9</v>
      </c>
      <c r="E106" s="23">
        <f>E104-E105</f>
        <v>115.86599999999973</v>
      </c>
      <c r="F106" s="25"/>
      <c r="G106" s="55">
        <f>P106</f>
        <v>63.917328000000111</v>
      </c>
      <c r="H106" s="56">
        <f>H104-H105</f>
        <v>1.49239999999995</v>
      </c>
      <c r="I106" s="56">
        <v>17.3</v>
      </c>
      <c r="J106" s="56">
        <v>22.9</v>
      </c>
      <c r="K106" s="56">
        <f t="shared" ref="K106:L106" si="36">K104-K105</f>
        <v>41.795399999999965</v>
      </c>
      <c r="L106" s="56">
        <f t="shared" si="36"/>
        <v>-22.799999999999933</v>
      </c>
      <c r="M106" s="117">
        <f t="shared" si="23"/>
        <v>64.595399999999898</v>
      </c>
      <c r="N106" s="101">
        <f>N104-N105</f>
        <v>22.947864000000045</v>
      </c>
      <c r="O106" s="56">
        <f>O104-O105</f>
        <v>22.177064000000112</v>
      </c>
      <c r="P106" s="29">
        <f t="shared" si="11"/>
        <v>63.917328000000111</v>
      </c>
      <c r="V106" s="69"/>
    </row>
    <row r="107" spans="1:23" s="1" customFormat="1" ht="15.75" x14ac:dyDescent="0.25">
      <c r="A107" s="88">
        <v>16</v>
      </c>
      <c r="B107" s="118" t="s">
        <v>108</v>
      </c>
      <c r="C107" s="8">
        <v>0</v>
      </c>
      <c r="D107" s="8">
        <v>0</v>
      </c>
      <c r="E107" s="23">
        <v>0</v>
      </c>
      <c r="F107" s="25"/>
      <c r="G107" s="55">
        <f t="shared" si="33"/>
        <v>0</v>
      </c>
      <c r="H107" s="56">
        <v>0</v>
      </c>
      <c r="I107" s="56">
        <v>0</v>
      </c>
      <c r="J107" s="56">
        <v>0</v>
      </c>
      <c r="K107" s="56">
        <v>0</v>
      </c>
      <c r="L107" s="56">
        <v>0</v>
      </c>
      <c r="M107" s="117">
        <f t="shared" si="23"/>
        <v>0</v>
      </c>
      <c r="N107" s="101">
        <v>0</v>
      </c>
      <c r="O107" s="56">
        <v>0</v>
      </c>
      <c r="P107" s="29">
        <f t="shared" si="11"/>
        <v>0</v>
      </c>
      <c r="V107" s="69"/>
    </row>
    <row r="108" spans="1:23" s="1" customFormat="1" ht="15.75" x14ac:dyDescent="0.25">
      <c r="A108" s="88">
        <v>17</v>
      </c>
      <c r="B108" s="118" t="s">
        <v>30</v>
      </c>
      <c r="C108" s="8">
        <v>4</v>
      </c>
      <c r="D108" s="8">
        <v>7.9</v>
      </c>
      <c r="E108" s="23">
        <f t="shared" ref="E108:O108" si="37">E106/E37*100</f>
        <v>5.4558553468003819</v>
      </c>
      <c r="F108" s="25"/>
      <c r="G108" s="55">
        <f t="shared" si="37"/>
        <v>2.7152235080896867</v>
      </c>
      <c r="H108" s="56">
        <f t="shared" si="37"/>
        <v>0.2858565737051697</v>
      </c>
      <c r="I108" s="56">
        <f>I106/I37*100</f>
        <v>2.869055002935391</v>
      </c>
      <c r="J108" s="56">
        <v>3.8</v>
      </c>
      <c r="K108" s="53">
        <v>7</v>
      </c>
      <c r="L108" s="53">
        <v>0</v>
      </c>
      <c r="M108" s="117">
        <f t="shared" si="23"/>
        <v>7</v>
      </c>
      <c r="N108" s="101">
        <f t="shared" si="37"/>
        <v>3.7941968351303643</v>
      </c>
      <c r="O108" s="56">
        <f t="shared" si="37"/>
        <v>3.5531352158150695</v>
      </c>
      <c r="P108" s="29">
        <f t="shared" si="11"/>
        <v>10.502243627585994</v>
      </c>
      <c r="V108" s="69"/>
    </row>
    <row r="109" spans="1:23" s="1" customFormat="1" ht="15.75" x14ac:dyDescent="0.25">
      <c r="A109" s="88">
        <v>18</v>
      </c>
      <c r="B109" s="118" t="s">
        <v>109</v>
      </c>
      <c r="C109" s="147">
        <v>0</v>
      </c>
      <c r="D109" s="147">
        <f>D111</f>
        <v>76.099999999999994</v>
      </c>
      <c r="E109" s="147">
        <f>SUM(E111:E113)</f>
        <v>76.099999999999994</v>
      </c>
      <c r="F109" s="79"/>
      <c r="G109" s="153">
        <f>G111</f>
        <v>191.96599999999972</v>
      </c>
      <c r="H109" s="153">
        <f>H111</f>
        <v>0</v>
      </c>
      <c r="I109" s="153">
        <f>I111</f>
        <v>0</v>
      </c>
      <c r="J109" s="137"/>
      <c r="K109" s="153">
        <f t="shared" si="25"/>
        <v>0</v>
      </c>
      <c r="L109" s="153"/>
      <c r="M109" s="160">
        <f t="shared" si="23"/>
        <v>0</v>
      </c>
      <c r="N109" s="155">
        <f>N111</f>
        <v>0</v>
      </c>
      <c r="O109" s="153">
        <f>O111</f>
        <v>0</v>
      </c>
      <c r="P109" s="29">
        <f t="shared" si="11"/>
        <v>0</v>
      </c>
      <c r="V109" s="69"/>
    </row>
    <row r="110" spans="1:23" s="1" customFormat="1" ht="15.75" x14ac:dyDescent="0.25">
      <c r="A110" s="93"/>
      <c r="B110" s="125" t="s">
        <v>77</v>
      </c>
      <c r="C110" s="148"/>
      <c r="D110" s="148"/>
      <c r="E110" s="148"/>
      <c r="F110" s="80"/>
      <c r="G110" s="154"/>
      <c r="H110" s="154"/>
      <c r="I110" s="154"/>
      <c r="J110" s="138">
        <v>0</v>
      </c>
      <c r="K110" s="154">
        <f t="shared" si="25"/>
        <v>0</v>
      </c>
      <c r="L110" s="154"/>
      <c r="M110" s="161">
        <f t="shared" si="23"/>
        <v>0</v>
      </c>
      <c r="N110" s="156"/>
      <c r="O110" s="154"/>
      <c r="P110" s="29">
        <f t="shared" ref="P110:P123" si="38">H110+I110+N110+O110</f>
        <v>0</v>
      </c>
      <c r="V110" s="69"/>
    </row>
    <row r="111" spans="1:23" s="1" customFormat="1" ht="15.75" x14ac:dyDescent="0.25">
      <c r="A111" s="45"/>
      <c r="B111" s="126" t="s">
        <v>33</v>
      </c>
      <c r="C111" s="20">
        <v>0</v>
      </c>
      <c r="D111" s="20">
        <v>76.099999999999994</v>
      </c>
      <c r="E111" s="46">
        <f>C123</f>
        <v>76.099999999999994</v>
      </c>
      <c r="F111" s="46"/>
      <c r="G111" s="57">
        <f>E123</f>
        <v>191.96599999999972</v>
      </c>
      <c r="H111" s="55">
        <v>0</v>
      </c>
      <c r="I111" s="55">
        <v>0</v>
      </c>
      <c r="J111" s="55">
        <v>0</v>
      </c>
      <c r="K111" s="53">
        <f t="shared" si="25"/>
        <v>0</v>
      </c>
      <c r="L111" s="83"/>
      <c r="M111" s="117">
        <f t="shared" si="23"/>
        <v>0</v>
      </c>
      <c r="N111" s="102">
        <v>0</v>
      </c>
      <c r="O111" s="55">
        <v>0</v>
      </c>
      <c r="P111" s="29">
        <f t="shared" si="38"/>
        <v>0</v>
      </c>
      <c r="V111" s="69"/>
    </row>
    <row r="112" spans="1:23" s="1" customFormat="1" ht="15.75" x14ac:dyDescent="0.25">
      <c r="A112" s="45"/>
      <c r="B112" s="126" t="s">
        <v>110</v>
      </c>
      <c r="C112" s="20">
        <v>0</v>
      </c>
      <c r="D112" s="20">
        <v>0</v>
      </c>
      <c r="E112" s="46">
        <v>0</v>
      </c>
      <c r="F112" s="46"/>
      <c r="G112" s="57">
        <v>0</v>
      </c>
      <c r="H112" s="55">
        <v>0</v>
      </c>
      <c r="I112" s="55">
        <v>0</v>
      </c>
      <c r="J112" s="55">
        <v>0</v>
      </c>
      <c r="K112" s="53">
        <f t="shared" si="25"/>
        <v>0</v>
      </c>
      <c r="L112" s="83"/>
      <c r="M112" s="117">
        <f t="shared" si="23"/>
        <v>0</v>
      </c>
      <c r="N112" s="102">
        <v>0</v>
      </c>
      <c r="O112" s="55">
        <v>0</v>
      </c>
      <c r="P112" s="29"/>
      <c r="V112" s="69"/>
    </row>
    <row r="113" spans="1:22" s="1" customFormat="1" ht="15.75" x14ac:dyDescent="0.25">
      <c r="A113" s="45"/>
      <c r="B113" s="126" t="s">
        <v>111</v>
      </c>
      <c r="C113" s="20">
        <v>0</v>
      </c>
      <c r="D113" s="20">
        <v>0</v>
      </c>
      <c r="E113" s="46">
        <v>0</v>
      </c>
      <c r="F113" s="46"/>
      <c r="G113" s="57">
        <v>0</v>
      </c>
      <c r="H113" s="55">
        <v>0</v>
      </c>
      <c r="I113" s="55">
        <v>0</v>
      </c>
      <c r="J113" s="55">
        <v>0</v>
      </c>
      <c r="K113" s="53">
        <f t="shared" si="25"/>
        <v>0</v>
      </c>
      <c r="L113" s="83"/>
      <c r="M113" s="117">
        <f t="shared" si="23"/>
        <v>0</v>
      </c>
      <c r="N113" s="102">
        <v>0</v>
      </c>
      <c r="O113" s="55">
        <v>0</v>
      </c>
      <c r="P113" s="29"/>
      <c r="V113" s="69"/>
    </row>
    <row r="114" spans="1:22" s="1" customFormat="1" ht="15.75" x14ac:dyDescent="0.25">
      <c r="A114" s="88"/>
      <c r="B114" s="127" t="s">
        <v>31</v>
      </c>
      <c r="C114" s="10">
        <v>76.099999999999994</v>
      </c>
      <c r="D114" s="10">
        <v>174.9</v>
      </c>
      <c r="E114" s="25">
        <f>E115</f>
        <v>115.86599999999973</v>
      </c>
      <c r="F114" s="25"/>
      <c r="G114" s="55">
        <f>G106</f>
        <v>63.917328000000111</v>
      </c>
      <c r="H114" s="56">
        <f>H115+H116+H117</f>
        <v>1.49239999999995</v>
      </c>
      <c r="I114" s="56">
        <f>I115+I116+I117</f>
        <v>17.3</v>
      </c>
      <c r="J114" s="56">
        <f>J115+J116+J117</f>
        <v>22.9</v>
      </c>
      <c r="K114" s="53">
        <f t="shared" si="25"/>
        <v>18.792399999999951</v>
      </c>
      <c r="L114" s="53"/>
      <c r="M114" s="117">
        <f t="shared" si="23"/>
        <v>18.792399999999951</v>
      </c>
      <c r="N114" s="101">
        <f>N115+N116+N117</f>
        <v>22.947864000000045</v>
      </c>
      <c r="O114" s="56">
        <f>O115+O116+O117</f>
        <v>22.177064000000112</v>
      </c>
      <c r="P114" s="29">
        <f t="shared" si="38"/>
        <v>63.917328000000111</v>
      </c>
      <c r="V114" s="69"/>
    </row>
    <row r="115" spans="1:22" s="21" customFormat="1" ht="15.75" x14ac:dyDescent="0.25">
      <c r="A115" s="39"/>
      <c r="B115" s="126" t="s">
        <v>123</v>
      </c>
      <c r="C115" s="20">
        <v>76.099999999999994</v>
      </c>
      <c r="D115" s="20">
        <v>174.9</v>
      </c>
      <c r="E115" s="46">
        <f t="shared" ref="E115:O115" si="39">E106</f>
        <v>115.86599999999973</v>
      </c>
      <c r="F115" s="46"/>
      <c r="G115" s="57">
        <f t="shared" si="39"/>
        <v>63.917328000000111</v>
      </c>
      <c r="H115" s="56">
        <f t="shared" si="39"/>
        <v>1.49239999999995</v>
      </c>
      <c r="I115" s="56">
        <f>I106</f>
        <v>17.3</v>
      </c>
      <c r="J115" s="56">
        <f>J106</f>
        <v>22.9</v>
      </c>
      <c r="K115" s="53">
        <f>H115+I115</f>
        <v>18.792399999999951</v>
      </c>
      <c r="L115" s="53"/>
      <c r="M115" s="117">
        <f t="shared" si="23"/>
        <v>18.792399999999951</v>
      </c>
      <c r="N115" s="101">
        <f t="shared" si="39"/>
        <v>22.947864000000045</v>
      </c>
      <c r="O115" s="56">
        <f t="shared" si="39"/>
        <v>22.177064000000112</v>
      </c>
      <c r="P115" s="29">
        <f>H115+I115+N115+O115</f>
        <v>63.917328000000111</v>
      </c>
      <c r="S115"/>
      <c r="T115"/>
      <c r="U115"/>
      <c r="V115" s="71"/>
    </row>
    <row r="116" spans="1:22" s="21" customFormat="1" ht="15.75" x14ac:dyDescent="0.25">
      <c r="A116" s="39"/>
      <c r="B116" s="126" t="s">
        <v>112</v>
      </c>
      <c r="C116" s="20">
        <v>0</v>
      </c>
      <c r="D116" s="20">
        <v>0</v>
      </c>
      <c r="E116" s="46">
        <v>0</v>
      </c>
      <c r="F116" s="46"/>
      <c r="G116" s="57">
        <v>0</v>
      </c>
      <c r="H116" s="56">
        <v>0</v>
      </c>
      <c r="I116" s="56">
        <v>0</v>
      </c>
      <c r="J116" s="56">
        <v>0</v>
      </c>
      <c r="K116" s="53">
        <f t="shared" si="25"/>
        <v>0</v>
      </c>
      <c r="L116" s="53"/>
      <c r="M116" s="117">
        <f t="shared" si="23"/>
        <v>0</v>
      </c>
      <c r="N116" s="101">
        <v>0</v>
      </c>
      <c r="O116" s="56">
        <v>0</v>
      </c>
      <c r="P116" s="29"/>
      <c r="S116"/>
      <c r="T116"/>
      <c r="U116"/>
      <c r="V116" s="71"/>
    </row>
    <row r="117" spans="1:22" s="21" customFormat="1" ht="15.75" x14ac:dyDescent="0.25">
      <c r="A117" s="39"/>
      <c r="B117" s="126" t="s">
        <v>113</v>
      </c>
      <c r="C117" s="20">
        <v>0</v>
      </c>
      <c r="D117" s="20">
        <v>0</v>
      </c>
      <c r="E117" s="46">
        <v>0</v>
      </c>
      <c r="F117" s="46"/>
      <c r="G117" s="57">
        <v>0</v>
      </c>
      <c r="H117" s="56">
        <v>0</v>
      </c>
      <c r="I117" s="56">
        <v>0</v>
      </c>
      <c r="J117" s="56">
        <v>0</v>
      </c>
      <c r="K117" s="53">
        <f t="shared" si="25"/>
        <v>0</v>
      </c>
      <c r="L117" s="53"/>
      <c r="M117" s="117">
        <f t="shared" si="23"/>
        <v>0</v>
      </c>
      <c r="N117" s="101">
        <v>0</v>
      </c>
      <c r="O117" s="56">
        <v>0</v>
      </c>
      <c r="P117" s="29"/>
      <c r="S117"/>
      <c r="T117"/>
      <c r="U117"/>
      <c r="V117" s="71"/>
    </row>
    <row r="118" spans="1:22" s="1" customFormat="1" ht="15.75" x14ac:dyDescent="0.25">
      <c r="A118" s="88"/>
      <c r="B118" s="122" t="s">
        <v>32</v>
      </c>
      <c r="C118" s="8">
        <f>SUM(C119:C119)</f>
        <v>0</v>
      </c>
      <c r="D118" s="8">
        <f>SUM(D119:D119)</f>
        <v>0</v>
      </c>
      <c r="E118" s="8">
        <f>SUM(E119:E119)</f>
        <v>0</v>
      </c>
      <c r="F118" s="8"/>
      <c r="G118" s="56">
        <f>SUM(G119:G119)</f>
        <v>0</v>
      </c>
      <c r="H118" s="56">
        <v>0</v>
      </c>
      <c r="I118" s="56">
        <v>0</v>
      </c>
      <c r="J118" s="56">
        <v>0</v>
      </c>
      <c r="K118" s="53">
        <f t="shared" si="25"/>
        <v>0</v>
      </c>
      <c r="L118" s="53"/>
      <c r="M118" s="117">
        <f t="shared" si="23"/>
        <v>0</v>
      </c>
      <c r="N118" s="101">
        <v>0</v>
      </c>
      <c r="O118" s="56">
        <v>0</v>
      </c>
      <c r="P118" s="29">
        <f t="shared" si="38"/>
        <v>0</v>
      </c>
      <c r="V118" s="69"/>
    </row>
    <row r="119" spans="1:22" s="21" customFormat="1" ht="15.75" x14ac:dyDescent="0.25">
      <c r="A119" s="39"/>
      <c r="B119" s="120" t="s">
        <v>33</v>
      </c>
      <c r="C119" s="11">
        <v>0</v>
      </c>
      <c r="D119" s="11">
        <v>0</v>
      </c>
      <c r="E119" s="24">
        <v>0</v>
      </c>
      <c r="F119" s="24"/>
      <c r="G119" s="58">
        <v>0</v>
      </c>
      <c r="H119" s="58">
        <v>0</v>
      </c>
      <c r="I119" s="58">
        <v>0</v>
      </c>
      <c r="J119" s="58">
        <v>0</v>
      </c>
      <c r="K119" s="53">
        <f t="shared" si="25"/>
        <v>0</v>
      </c>
      <c r="L119" s="53"/>
      <c r="M119" s="117">
        <f t="shared" si="23"/>
        <v>0</v>
      </c>
      <c r="N119" s="103">
        <v>0</v>
      </c>
      <c r="O119" s="58">
        <v>0</v>
      </c>
      <c r="P119" s="29">
        <f t="shared" si="38"/>
        <v>0</v>
      </c>
      <c r="S119"/>
      <c r="T119"/>
      <c r="U119"/>
      <c r="V119" s="71"/>
    </row>
    <row r="120" spans="1:22" s="21" customFormat="1" ht="15.75" x14ac:dyDescent="0.25">
      <c r="A120" s="39"/>
      <c r="B120" s="126" t="s">
        <v>110</v>
      </c>
      <c r="C120" s="20">
        <v>0</v>
      </c>
      <c r="D120" s="20">
        <v>0</v>
      </c>
      <c r="E120" s="46">
        <v>0</v>
      </c>
      <c r="F120" s="46"/>
      <c r="G120" s="57">
        <v>0</v>
      </c>
      <c r="H120" s="57">
        <v>0</v>
      </c>
      <c r="I120" s="57">
        <v>0</v>
      </c>
      <c r="J120" s="57">
        <v>0</v>
      </c>
      <c r="K120" s="53">
        <f t="shared" si="25"/>
        <v>0</v>
      </c>
      <c r="L120" s="83"/>
      <c r="M120" s="117">
        <f t="shared" si="23"/>
        <v>0</v>
      </c>
      <c r="N120" s="104">
        <v>0</v>
      </c>
      <c r="O120" s="57">
        <v>0</v>
      </c>
      <c r="P120" s="29"/>
      <c r="S120"/>
      <c r="T120"/>
      <c r="U120"/>
      <c r="V120" s="71"/>
    </row>
    <row r="121" spans="1:22" s="21" customFormat="1" ht="15.75" x14ac:dyDescent="0.25">
      <c r="A121" s="39"/>
      <c r="B121" s="126" t="s">
        <v>111</v>
      </c>
      <c r="C121" s="20">
        <v>0</v>
      </c>
      <c r="D121" s="20">
        <v>0</v>
      </c>
      <c r="E121" s="46">
        <v>0</v>
      </c>
      <c r="F121" s="46"/>
      <c r="G121" s="57">
        <v>0</v>
      </c>
      <c r="H121" s="57">
        <v>0</v>
      </c>
      <c r="I121" s="57">
        <v>0</v>
      </c>
      <c r="J121" s="57">
        <v>0</v>
      </c>
      <c r="K121" s="53">
        <f t="shared" si="25"/>
        <v>0</v>
      </c>
      <c r="L121" s="83"/>
      <c r="M121" s="117">
        <f t="shared" si="23"/>
        <v>0</v>
      </c>
      <c r="N121" s="104">
        <v>0</v>
      </c>
      <c r="O121" s="57">
        <v>0</v>
      </c>
      <c r="P121" s="29"/>
      <c r="S121"/>
      <c r="T121"/>
      <c r="U121"/>
      <c r="V121" s="71"/>
    </row>
    <row r="122" spans="1:22" s="1" customFormat="1" ht="15.75" customHeight="1" x14ac:dyDescent="0.25">
      <c r="A122" s="88"/>
      <c r="B122" s="127" t="s">
        <v>124</v>
      </c>
      <c r="C122" s="10">
        <f>SUM(C123:C123)</f>
        <v>76.099999999999994</v>
      </c>
      <c r="D122" s="10">
        <v>251</v>
      </c>
      <c r="E122" s="10">
        <f>E123</f>
        <v>191.96599999999972</v>
      </c>
      <c r="F122" s="10"/>
      <c r="G122" s="55"/>
      <c r="H122" s="55"/>
      <c r="I122" s="55"/>
      <c r="J122" s="55"/>
      <c r="K122" s="53">
        <f t="shared" si="25"/>
        <v>0</v>
      </c>
      <c r="L122" s="83"/>
      <c r="M122" s="117">
        <f t="shared" si="23"/>
        <v>0</v>
      </c>
      <c r="N122" s="102"/>
      <c r="O122" s="55"/>
      <c r="P122" s="29">
        <f t="shared" si="38"/>
        <v>0</v>
      </c>
      <c r="V122" s="69"/>
    </row>
    <row r="123" spans="1:22" s="1" customFormat="1" ht="15" customHeight="1" x14ac:dyDescent="0.25">
      <c r="A123" s="45"/>
      <c r="B123" s="128" t="s">
        <v>33</v>
      </c>
      <c r="C123" s="11">
        <f>C111+C115-C119</f>
        <v>76.099999999999994</v>
      </c>
      <c r="D123" s="11">
        <v>251</v>
      </c>
      <c r="E123" s="24">
        <f>E111+E115</f>
        <v>191.96599999999972</v>
      </c>
      <c r="F123" s="24"/>
      <c r="G123" s="58"/>
      <c r="H123" s="56"/>
      <c r="I123" s="56"/>
      <c r="J123" s="56"/>
      <c r="K123" s="53">
        <f t="shared" si="25"/>
        <v>0</v>
      </c>
      <c r="L123" s="53"/>
      <c r="M123" s="117">
        <f t="shared" si="23"/>
        <v>0</v>
      </c>
      <c r="N123" s="101"/>
      <c r="O123" s="56"/>
      <c r="P123" s="29">
        <f t="shared" si="38"/>
        <v>0</v>
      </c>
      <c r="V123" s="69"/>
    </row>
    <row r="124" spans="1:22" s="1" customFormat="1" ht="15" customHeight="1" x14ac:dyDescent="0.25">
      <c r="A124" s="45"/>
      <c r="B124" s="126" t="s">
        <v>110</v>
      </c>
      <c r="C124" s="20">
        <v>0</v>
      </c>
      <c r="D124" s="20">
        <v>0</v>
      </c>
      <c r="E124" s="46">
        <v>0</v>
      </c>
      <c r="F124" s="46"/>
      <c r="G124" s="57">
        <v>0</v>
      </c>
      <c r="H124" s="57">
        <v>0</v>
      </c>
      <c r="I124" s="57">
        <v>0</v>
      </c>
      <c r="J124" s="57"/>
      <c r="K124" s="53">
        <f t="shared" si="25"/>
        <v>0</v>
      </c>
      <c r="L124" s="83"/>
      <c r="M124" s="117">
        <f t="shared" si="23"/>
        <v>0</v>
      </c>
      <c r="N124" s="104">
        <v>0</v>
      </c>
      <c r="O124" s="57">
        <v>0</v>
      </c>
      <c r="P124" s="29"/>
      <c r="V124" s="69"/>
    </row>
    <row r="125" spans="1:22" s="1" customFormat="1" ht="15" customHeight="1" x14ac:dyDescent="0.25">
      <c r="A125" s="45"/>
      <c r="B125" s="126" t="s">
        <v>111</v>
      </c>
      <c r="C125" s="20">
        <v>0</v>
      </c>
      <c r="D125" s="20">
        <v>0</v>
      </c>
      <c r="E125" s="46">
        <v>0</v>
      </c>
      <c r="F125" s="46"/>
      <c r="G125" s="57">
        <v>0</v>
      </c>
      <c r="H125" s="57">
        <v>0</v>
      </c>
      <c r="I125" s="57">
        <v>0</v>
      </c>
      <c r="J125" s="57"/>
      <c r="K125" s="53">
        <f t="shared" si="25"/>
        <v>0</v>
      </c>
      <c r="L125" s="83"/>
      <c r="M125" s="117">
        <f t="shared" si="23"/>
        <v>0</v>
      </c>
      <c r="N125" s="104">
        <v>0</v>
      </c>
      <c r="O125" s="57">
        <v>0</v>
      </c>
      <c r="P125" s="29"/>
      <c r="V125" s="69"/>
    </row>
    <row r="126" spans="1:22" s="1" customFormat="1" ht="15.75" x14ac:dyDescent="0.25">
      <c r="A126" s="88">
        <v>19</v>
      </c>
      <c r="B126" s="125" t="s">
        <v>83</v>
      </c>
      <c r="C126" s="48"/>
      <c r="D126" s="48"/>
      <c r="E126" s="48"/>
      <c r="F126" s="48"/>
      <c r="G126" s="13"/>
      <c r="H126" s="49"/>
      <c r="I126" s="49"/>
      <c r="J126" s="49"/>
      <c r="K126" s="26"/>
      <c r="L126" s="26"/>
      <c r="M126" s="129"/>
      <c r="N126" s="105"/>
      <c r="O126" s="49"/>
      <c r="P126" s="29"/>
      <c r="V126" s="69"/>
    </row>
    <row r="127" spans="1:22" s="21" customFormat="1" ht="0.75" customHeight="1" x14ac:dyDescent="0.25">
      <c r="A127" s="7"/>
      <c r="B127" s="120" t="s">
        <v>35</v>
      </c>
      <c r="C127" s="19">
        <v>130.4</v>
      </c>
      <c r="D127" s="19"/>
      <c r="E127" s="14"/>
      <c r="F127" s="14"/>
      <c r="G127" s="50"/>
      <c r="H127" s="19"/>
      <c r="I127" s="19"/>
      <c r="J127" s="19"/>
      <c r="K127" s="26"/>
      <c r="L127" s="26"/>
      <c r="M127" s="129"/>
      <c r="N127" s="99"/>
      <c r="O127" s="19"/>
      <c r="P127" s="30"/>
      <c r="S127"/>
      <c r="T127"/>
      <c r="U127"/>
      <c r="V127" s="71"/>
    </row>
    <row r="128" spans="1:22" s="21" customFormat="1" ht="2.25" hidden="1" customHeight="1" x14ac:dyDescent="0.25">
      <c r="A128" s="7"/>
      <c r="B128" s="120" t="s">
        <v>34</v>
      </c>
      <c r="C128" s="19">
        <v>130.4</v>
      </c>
      <c r="D128" s="19"/>
      <c r="E128" s="14"/>
      <c r="F128" s="14"/>
      <c r="G128" s="50"/>
      <c r="H128" s="14"/>
      <c r="I128" s="14"/>
      <c r="J128" s="14"/>
      <c r="K128" s="26"/>
      <c r="L128" s="26"/>
      <c r="M128" s="129"/>
      <c r="N128" s="106"/>
      <c r="O128" s="14"/>
      <c r="P128" s="30"/>
      <c r="S128"/>
      <c r="T128"/>
      <c r="U128"/>
      <c r="V128" s="71"/>
    </row>
    <row r="129" spans="1:22" s="21" customFormat="1" ht="1.5" hidden="1" customHeight="1" x14ac:dyDescent="0.25">
      <c r="A129" s="7"/>
      <c r="B129" s="120" t="s">
        <v>36</v>
      </c>
      <c r="C129" s="14"/>
      <c r="D129" s="14">
        <v>242.2</v>
      </c>
      <c r="E129" s="14"/>
      <c r="F129" s="14"/>
      <c r="G129" s="50"/>
      <c r="H129" s="14"/>
      <c r="I129" s="14"/>
      <c r="J129" s="14"/>
      <c r="K129" s="26"/>
      <c r="L129" s="26"/>
      <c r="M129" s="129"/>
      <c r="N129" s="106"/>
      <c r="O129" s="14"/>
      <c r="P129" s="30"/>
      <c r="S129"/>
      <c r="T129"/>
      <c r="U129"/>
      <c r="V129" s="71"/>
    </row>
    <row r="130" spans="1:22" s="21" customFormat="1" ht="3.75" hidden="1" customHeight="1" x14ac:dyDescent="0.25">
      <c r="A130" s="7"/>
      <c r="B130" s="120" t="s">
        <v>34</v>
      </c>
      <c r="C130" s="14"/>
      <c r="D130" s="14">
        <v>242.2</v>
      </c>
      <c r="E130" s="14"/>
      <c r="F130" s="14"/>
      <c r="G130" s="50"/>
      <c r="H130" s="14"/>
      <c r="I130" s="14"/>
      <c r="J130" s="14"/>
      <c r="K130" s="26"/>
      <c r="L130" s="26"/>
      <c r="M130" s="129"/>
      <c r="N130" s="106"/>
      <c r="O130" s="14"/>
      <c r="P130" s="30"/>
      <c r="S130"/>
      <c r="T130"/>
      <c r="U130"/>
      <c r="V130" s="71"/>
    </row>
    <row r="131" spans="1:22" s="21" customFormat="1" ht="15.75" x14ac:dyDescent="0.25">
      <c r="A131" s="7"/>
      <c r="B131" s="120" t="s">
        <v>80</v>
      </c>
      <c r="C131" s="14"/>
      <c r="D131" s="14"/>
      <c r="E131" s="14">
        <v>216.7</v>
      </c>
      <c r="F131" s="14"/>
      <c r="G131" s="14">
        <v>88.8</v>
      </c>
      <c r="H131" s="14"/>
      <c r="I131" s="14"/>
      <c r="J131" s="14"/>
      <c r="K131" s="26"/>
      <c r="L131" s="26"/>
      <c r="M131" s="129"/>
      <c r="N131" s="106"/>
      <c r="O131" s="14"/>
      <c r="P131" s="30"/>
      <c r="S131"/>
      <c r="T131"/>
      <c r="U131"/>
      <c r="V131" s="71"/>
    </row>
    <row r="132" spans="1:22" s="21" customFormat="1" ht="15.75" x14ac:dyDescent="0.25">
      <c r="A132" s="7"/>
      <c r="B132" s="120" t="s">
        <v>34</v>
      </c>
      <c r="C132" s="14"/>
      <c r="D132" s="14"/>
      <c r="E132" s="14">
        <v>216.7</v>
      </c>
      <c r="F132" s="14"/>
      <c r="G132" s="14">
        <v>88.8</v>
      </c>
      <c r="H132" s="14"/>
      <c r="I132" s="14"/>
      <c r="J132" s="14"/>
      <c r="K132" s="26"/>
      <c r="L132" s="26"/>
      <c r="M132" s="129"/>
      <c r="N132" s="106"/>
      <c r="O132" s="14"/>
      <c r="P132" s="30"/>
      <c r="S132"/>
      <c r="T132"/>
      <c r="U132"/>
      <c r="V132" s="71"/>
    </row>
    <row r="133" spans="1:22" s="21" customFormat="1" ht="15.75" x14ac:dyDescent="0.25">
      <c r="A133" s="7"/>
      <c r="B133" s="120" t="s">
        <v>198</v>
      </c>
      <c r="C133" s="14"/>
      <c r="D133" s="14"/>
      <c r="E133" s="14"/>
      <c r="F133" s="14"/>
      <c r="G133" s="19"/>
      <c r="H133" s="14"/>
      <c r="I133" s="14"/>
      <c r="J133" s="14"/>
      <c r="K133" s="142"/>
      <c r="L133" s="142">
        <v>208.2</v>
      </c>
      <c r="M133" s="129"/>
      <c r="N133" s="106"/>
      <c r="O133" s="14"/>
      <c r="P133" s="30"/>
      <c r="S133"/>
      <c r="T133"/>
      <c r="U133"/>
      <c r="V133" s="71"/>
    </row>
    <row r="134" spans="1:22" s="21" customFormat="1" ht="15.75" x14ac:dyDescent="0.25">
      <c r="A134" s="7"/>
      <c r="B134" s="120" t="s">
        <v>34</v>
      </c>
      <c r="C134" s="14"/>
      <c r="D134" s="14"/>
      <c r="E134" s="14"/>
      <c r="F134" s="14"/>
      <c r="G134" s="19"/>
      <c r="H134" s="14"/>
      <c r="I134" s="14"/>
      <c r="J134" s="14"/>
      <c r="K134" s="142"/>
      <c r="L134" s="142">
        <v>208.2</v>
      </c>
      <c r="M134" s="129"/>
      <c r="N134" s="106"/>
      <c r="O134" s="14"/>
      <c r="P134" s="30"/>
      <c r="S134"/>
      <c r="T134"/>
      <c r="U134"/>
      <c r="V134" s="71"/>
    </row>
    <row r="135" spans="1:22" s="1" customFormat="1" ht="15.75" x14ac:dyDescent="0.25">
      <c r="A135" s="88">
        <v>20</v>
      </c>
      <c r="B135" s="124" t="s">
        <v>37</v>
      </c>
      <c r="C135" s="13"/>
      <c r="D135" s="13"/>
      <c r="E135" s="14"/>
      <c r="F135" s="14"/>
      <c r="G135" s="14"/>
      <c r="H135" s="14"/>
      <c r="I135" s="14"/>
      <c r="J135" s="14"/>
      <c r="K135" s="26"/>
      <c r="L135" s="26"/>
      <c r="M135" s="129"/>
      <c r="N135" s="106"/>
      <c r="O135" s="13"/>
      <c r="P135" s="29"/>
      <c r="V135" s="69"/>
    </row>
    <row r="136" spans="1:22" s="21" customFormat="1" ht="1.5" customHeight="1" x14ac:dyDescent="0.25">
      <c r="A136" s="7"/>
      <c r="B136" s="120" t="s">
        <v>35</v>
      </c>
      <c r="C136" s="14">
        <v>202.5</v>
      </c>
      <c r="D136" s="14"/>
      <c r="E136" s="14"/>
      <c r="F136" s="14"/>
      <c r="G136" s="50"/>
      <c r="H136" s="14"/>
      <c r="I136" s="14"/>
      <c r="J136" s="14"/>
      <c r="K136" s="26"/>
      <c r="L136" s="26"/>
      <c r="M136" s="129"/>
      <c r="N136" s="106"/>
      <c r="O136" s="14"/>
      <c r="P136" s="30"/>
      <c r="S136"/>
      <c r="T136"/>
      <c r="U136"/>
      <c r="V136" s="71"/>
    </row>
    <row r="137" spans="1:22" s="21" customFormat="1" ht="1.5" hidden="1" customHeight="1" x14ac:dyDescent="0.25">
      <c r="A137" s="7"/>
      <c r="B137" s="120" t="s">
        <v>41</v>
      </c>
      <c r="C137" s="19">
        <v>0.3</v>
      </c>
      <c r="D137" s="14"/>
      <c r="E137" s="14"/>
      <c r="F137" s="14"/>
      <c r="G137" s="50"/>
      <c r="H137" s="14"/>
      <c r="I137" s="14"/>
      <c r="J137" s="14"/>
      <c r="K137" s="26"/>
      <c r="L137" s="26"/>
      <c r="M137" s="129"/>
      <c r="N137" s="106"/>
      <c r="O137" s="14"/>
      <c r="P137" s="30"/>
      <c r="S137"/>
      <c r="T137"/>
      <c r="U137"/>
      <c r="V137" s="71"/>
    </row>
    <row r="138" spans="1:22" s="21" customFormat="1" ht="15.75" hidden="1" x14ac:dyDescent="0.25">
      <c r="A138" s="7"/>
      <c r="B138" s="128" t="s">
        <v>36</v>
      </c>
      <c r="C138" s="14"/>
      <c r="D138" s="14">
        <v>225.4</v>
      </c>
      <c r="E138" s="14"/>
      <c r="F138" s="14"/>
      <c r="G138" s="50"/>
      <c r="H138" s="14"/>
      <c r="I138" s="14"/>
      <c r="J138" s="14"/>
      <c r="K138" s="26"/>
      <c r="L138" s="26"/>
      <c r="M138" s="129"/>
      <c r="N138" s="106"/>
      <c r="O138" s="14"/>
      <c r="P138" s="30"/>
      <c r="S138"/>
      <c r="T138"/>
      <c r="U138"/>
      <c r="V138" s="71"/>
    </row>
    <row r="139" spans="1:22" s="21" customFormat="1" ht="3.75" customHeight="1" x14ac:dyDescent="0.25">
      <c r="A139" s="7"/>
      <c r="B139" s="128" t="s">
        <v>41</v>
      </c>
      <c r="C139" s="14"/>
      <c r="D139" s="19">
        <v>29</v>
      </c>
      <c r="E139" s="14"/>
      <c r="F139" s="14"/>
      <c r="G139" s="50"/>
      <c r="H139" s="14"/>
      <c r="I139" s="14"/>
      <c r="J139" s="14"/>
      <c r="K139" s="26"/>
      <c r="L139" s="26"/>
      <c r="M139" s="129"/>
      <c r="N139" s="106"/>
      <c r="O139" s="14"/>
      <c r="P139" s="30"/>
      <c r="S139"/>
      <c r="T139"/>
      <c r="U139"/>
      <c r="V139" s="71"/>
    </row>
    <row r="140" spans="1:22" s="21" customFormat="1" ht="15.75" x14ac:dyDescent="0.25">
      <c r="A140" s="7"/>
      <c r="B140" s="128" t="s">
        <v>80</v>
      </c>
      <c r="C140" s="14"/>
      <c r="D140" s="14"/>
      <c r="E140" s="19">
        <v>157</v>
      </c>
      <c r="F140" s="19"/>
      <c r="G140" s="162">
        <v>45.5</v>
      </c>
      <c r="H140" s="14"/>
      <c r="I140" s="14"/>
      <c r="J140" s="14"/>
      <c r="K140" s="26"/>
      <c r="L140" s="26"/>
      <c r="M140" s="129"/>
      <c r="N140" s="106"/>
      <c r="O140" s="14"/>
      <c r="P140" s="30"/>
      <c r="S140"/>
      <c r="T140"/>
      <c r="U140"/>
      <c r="V140" s="71"/>
    </row>
    <row r="141" spans="1:22" s="21" customFormat="1" ht="15.75" x14ac:dyDescent="0.25">
      <c r="A141" s="7"/>
      <c r="B141" s="128" t="s">
        <v>41</v>
      </c>
      <c r="C141" s="14"/>
      <c r="D141" s="14"/>
      <c r="E141" s="19">
        <v>8.5</v>
      </c>
      <c r="F141" s="19"/>
      <c r="G141" s="162">
        <v>8.5</v>
      </c>
      <c r="H141" s="14"/>
      <c r="I141" s="14"/>
      <c r="J141" s="14"/>
      <c r="K141" s="26"/>
      <c r="L141" s="26"/>
      <c r="M141" s="129"/>
      <c r="N141" s="106"/>
      <c r="O141" s="14"/>
      <c r="P141" s="30"/>
      <c r="S141"/>
      <c r="T141"/>
      <c r="U141"/>
      <c r="V141" s="71"/>
    </row>
    <row r="142" spans="1:22" s="21" customFormat="1" ht="15.75" x14ac:dyDescent="0.25">
      <c r="A142" s="7"/>
      <c r="B142" s="128" t="s">
        <v>198</v>
      </c>
      <c r="C142" s="14"/>
      <c r="D142" s="14"/>
      <c r="E142" s="19"/>
      <c r="F142" s="19"/>
      <c r="G142" s="19"/>
      <c r="H142" s="14"/>
      <c r="I142" s="14"/>
      <c r="J142" s="14"/>
      <c r="K142" s="142"/>
      <c r="L142" s="142">
        <v>193.9</v>
      </c>
      <c r="M142" s="129"/>
      <c r="N142" s="106"/>
      <c r="O142" s="14"/>
      <c r="P142" s="30"/>
      <c r="S142"/>
      <c r="T142"/>
      <c r="U142"/>
      <c r="V142" s="71"/>
    </row>
    <row r="143" spans="1:22" s="21" customFormat="1" ht="15.75" x14ac:dyDescent="0.25">
      <c r="A143" s="7"/>
      <c r="B143" s="128" t="s">
        <v>41</v>
      </c>
      <c r="C143" s="14"/>
      <c r="D143" s="14"/>
      <c r="E143" s="19"/>
      <c r="F143" s="19"/>
      <c r="G143" s="19"/>
      <c r="H143" s="14"/>
      <c r="I143" s="14"/>
      <c r="J143" s="14"/>
      <c r="K143" s="142"/>
      <c r="L143" s="142">
        <v>26</v>
      </c>
      <c r="M143" s="129"/>
      <c r="N143" s="106"/>
      <c r="O143" s="14"/>
      <c r="P143" s="30"/>
      <c r="S143"/>
      <c r="T143"/>
      <c r="U143"/>
      <c r="V143" s="71"/>
    </row>
    <row r="144" spans="1:22" s="1" customFormat="1" ht="15.75" x14ac:dyDescent="0.25">
      <c r="A144" s="88">
        <v>21</v>
      </c>
      <c r="B144" s="130" t="s">
        <v>116</v>
      </c>
      <c r="C144" s="51">
        <v>30</v>
      </c>
      <c r="D144" s="51">
        <v>39.5</v>
      </c>
      <c r="E144" s="51">
        <v>34</v>
      </c>
      <c r="F144" s="51"/>
      <c r="G144" s="51">
        <v>41</v>
      </c>
      <c r="H144" s="131"/>
      <c r="I144" s="131"/>
      <c r="J144" s="131"/>
      <c r="K144" s="26"/>
      <c r="L144" s="26">
        <v>39</v>
      </c>
      <c r="M144" s="129"/>
      <c r="N144" s="15"/>
      <c r="O144" s="15"/>
      <c r="P144" s="29"/>
      <c r="V144" s="69"/>
    </row>
    <row r="145" spans="1:22" s="21" customFormat="1" ht="15.75" x14ac:dyDescent="0.25">
      <c r="A145" s="94"/>
      <c r="B145" s="128" t="s">
        <v>114</v>
      </c>
      <c r="C145" s="14">
        <v>6</v>
      </c>
      <c r="D145" s="14">
        <v>6</v>
      </c>
      <c r="E145" s="14">
        <v>5</v>
      </c>
      <c r="F145" s="14"/>
      <c r="G145" s="14">
        <v>6</v>
      </c>
      <c r="H145" s="132"/>
      <c r="I145" s="132"/>
      <c r="J145" s="132"/>
      <c r="K145" s="26"/>
      <c r="L145" s="52">
        <v>6</v>
      </c>
      <c r="M145" s="129"/>
      <c r="N145" s="16"/>
      <c r="O145" s="16"/>
      <c r="P145" s="30"/>
      <c r="S145"/>
      <c r="T145"/>
      <c r="U145"/>
      <c r="V145" s="71"/>
    </row>
    <row r="146" spans="1:22" s="1" customFormat="1" ht="15.75" x14ac:dyDescent="0.25">
      <c r="A146" s="88">
        <v>22</v>
      </c>
      <c r="B146" s="130" t="s">
        <v>115</v>
      </c>
      <c r="C146" s="26">
        <v>3419</v>
      </c>
      <c r="D146" s="26">
        <v>3069</v>
      </c>
      <c r="E146" s="26">
        <f>(E81+E58)/12/E144*1000</f>
        <v>3143.1372549019611</v>
      </c>
      <c r="F146" s="26"/>
      <c r="G146" s="26">
        <f>(G58+G81)/12/G144*1000</f>
        <v>3573.5365853658536</v>
      </c>
      <c r="H146" s="26" t="e">
        <f t="shared" ref="H146:I146" si="40">(H58+H81)/12/H144*1000</f>
        <v>#DIV/0!</v>
      </c>
      <c r="I146" s="26" t="e">
        <f t="shared" si="40"/>
        <v>#DIV/0!</v>
      </c>
      <c r="J146" s="26"/>
      <c r="K146" s="26"/>
      <c r="L146" s="26">
        <f>(L58+L81)/9/L144*1000</f>
        <v>3517.6638176638185</v>
      </c>
      <c r="M146" s="129"/>
      <c r="N146" s="15"/>
      <c r="O146" s="15"/>
      <c r="P146" s="29"/>
      <c r="V146" s="69"/>
    </row>
    <row r="147" spans="1:22" s="21" customFormat="1" ht="16.5" thickBot="1" x14ac:dyDescent="0.3">
      <c r="A147" s="94"/>
      <c r="B147" s="133" t="s">
        <v>114</v>
      </c>
      <c r="C147" s="134">
        <v>3419</v>
      </c>
      <c r="D147" s="134">
        <f>D81/12/D145*1000</f>
        <v>3699.9999999999995</v>
      </c>
      <c r="E147" s="134">
        <f>E81/12/E145*1000</f>
        <v>3698.333333333333</v>
      </c>
      <c r="F147" s="134"/>
      <c r="G147" s="134">
        <f>(G81)/12/G145*1000</f>
        <v>4655.5555555555557</v>
      </c>
      <c r="H147" s="134" t="e">
        <f t="shared" ref="H147:I147" si="41">(H81)/12/H145*1000</f>
        <v>#DIV/0!</v>
      </c>
      <c r="I147" s="134" t="e">
        <f t="shared" si="41"/>
        <v>#DIV/0!</v>
      </c>
      <c r="J147" s="134"/>
      <c r="K147" s="134"/>
      <c r="L147" s="134">
        <f>(L81)/9/L145*1000</f>
        <v>3831.4814814814818</v>
      </c>
      <c r="M147" s="135"/>
      <c r="N147" s="16"/>
      <c r="O147" s="16"/>
      <c r="P147" s="30"/>
      <c r="S147"/>
      <c r="T147"/>
      <c r="U147"/>
      <c r="V147" s="71"/>
    </row>
    <row r="148" spans="1:22" s="21" customFormat="1" x14ac:dyDescent="0.2">
      <c r="A148"/>
      <c r="B148"/>
      <c r="C148"/>
      <c r="D148"/>
      <c r="E148"/>
      <c r="F148"/>
      <c r="G148" s="17"/>
      <c r="H148" s="17"/>
      <c r="I148" s="17"/>
      <c r="J148" s="17"/>
      <c r="K148" s="17"/>
      <c r="L148" s="17"/>
      <c r="M148" s="17"/>
      <c r="N148" s="17"/>
      <c r="O148" s="17"/>
      <c r="P148" s="30"/>
      <c r="S148"/>
      <c r="T148"/>
      <c r="U148"/>
      <c r="V148" s="71"/>
    </row>
    <row r="149" spans="1:22" s="21" customFormat="1" x14ac:dyDescent="0.2">
      <c r="A149"/>
      <c r="B149"/>
      <c r="C149"/>
      <c r="D149"/>
      <c r="E149"/>
      <c r="F149"/>
      <c r="G149" s="17"/>
      <c r="H149" s="17"/>
      <c r="I149" s="17"/>
      <c r="J149" s="17"/>
      <c r="K149" s="17"/>
      <c r="L149" s="17"/>
      <c r="M149" s="17"/>
      <c r="N149" s="17"/>
      <c r="O149" s="17"/>
      <c r="P149" s="30"/>
      <c r="S149"/>
      <c r="T149"/>
      <c r="U149"/>
      <c r="V149" s="71"/>
    </row>
    <row r="150" spans="1:22" s="1" customFormat="1" x14ac:dyDescent="0.2">
      <c r="B150" s="1" t="s">
        <v>50</v>
      </c>
      <c r="C150" s="9"/>
      <c r="D150" s="9"/>
      <c r="E150" s="1" t="s">
        <v>51</v>
      </c>
      <c r="G150" s="18"/>
      <c r="H150" s="18"/>
      <c r="I150" s="157" t="s">
        <v>40</v>
      </c>
      <c r="J150" s="139"/>
      <c r="K150" s="68" t="s">
        <v>51</v>
      </c>
      <c r="L150" s="143"/>
      <c r="M150" s="68"/>
      <c r="N150" s="18"/>
      <c r="O150" s="18"/>
      <c r="P150" s="29"/>
      <c r="V150" s="69"/>
    </row>
    <row r="151" spans="1:22" s="1" customFormat="1" ht="7.5" customHeight="1" x14ac:dyDescent="0.2">
      <c r="G151" s="18"/>
      <c r="H151" s="18"/>
      <c r="I151" s="157"/>
      <c r="J151" s="139"/>
      <c r="K151" s="68"/>
      <c r="L151" s="143"/>
      <c r="M151" s="68"/>
      <c r="N151" s="18"/>
      <c r="O151" s="18"/>
      <c r="P151" s="29"/>
      <c r="V151" s="69"/>
    </row>
    <row r="152" spans="1:22" s="1" customFormat="1" x14ac:dyDescent="0.2">
      <c r="B152" s="1" t="s">
        <v>38</v>
      </c>
      <c r="C152" s="9"/>
      <c r="D152" s="9"/>
      <c r="E152" s="1" t="s">
        <v>39</v>
      </c>
      <c r="G152" s="18"/>
      <c r="H152" s="18"/>
      <c r="I152" s="18"/>
      <c r="J152" s="18"/>
      <c r="K152" s="18" t="s">
        <v>39</v>
      </c>
      <c r="L152" s="18"/>
      <c r="M152" s="18"/>
      <c r="N152" s="18"/>
      <c r="O152" s="18"/>
      <c r="P152" s="29"/>
      <c r="V152" s="69"/>
    </row>
    <row r="153" spans="1:22" s="21" customFormat="1" ht="8.25" customHeight="1" x14ac:dyDescent="0.2">
      <c r="A153"/>
      <c r="B153"/>
      <c r="C153"/>
      <c r="D153"/>
      <c r="E153"/>
      <c r="F153"/>
      <c r="G153" s="17"/>
      <c r="H153" s="17"/>
      <c r="I153" s="17"/>
      <c r="J153" s="17"/>
      <c r="K153" s="17"/>
      <c r="L153" s="17"/>
      <c r="M153" s="17"/>
      <c r="N153" s="17"/>
      <c r="O153" s="17"/>
      <c r="P153" s="30"/>
      <c r="S153"/>
      <c r="T153"/>
      <c r="U153"/>
      <c r="V153" s="71"/>
    </row>
    <row r="154" spans="1:22" s="1" customFormat="1" x14ac:dyDescent="0.2">
      <c r="B154" s="1" t="s">
        <v>127</v>
      </c>
      <c r="C154" s="9"/>
      <c r="D154" s="9"/>
      <c r="E154" s="1" t="s">
        <v>125</v>
      </c>
      <c r="G154" s="18"/>
      <c r="H154" s="18"/>
      <c r="I154" s="18"/>
      <c r="J154" s="18"/>
      <c r="K154" s="18" t="s">
        <v>125</v>
      </c>
      <c r="L154" s="18"/>
      <c r="M154" s="18"/>
      <c r="N154" s="18"/>
      <c r="O154" s="18"/>
      <c r="P154" s="29"/>
      <c r="V154" s="69"/>
    </row>
    <row r="155" spans="1:22" s="21" customFormat="1" x14ac:dyDescent="0.2">
      <c r="A155"/>
      <c r="B155"/>
      <c r="C155"/>
      <c r="D155"/>
      <c r="E155"/>
      <c r="F155"/>
      <c r="G155" s="17"/>
      <c r="H155" s="17"/>
      <c r="I155" s="17"/>
      <c r="J155" s="17"/>
      <c r="K155" s="17"/>
      <c r="L155" s="17"/>
      <c r="M155" s="17"/>
      <c r="N155" s="17"/>
      <c r="O155" s="17"/>
      <c r="P155" s="30"/>
      <c r="S155"/>
      <c r="T155"/>
      <c r="U155"/>
      <c r="V155" s="71"/>
    </row>
    <row r="156" spans="1:22" s="21" customFormat="1" x14ac:dyDescent="0.2">
      <c r="A156"/>
      <c r="B156"/>
      <c r="C156" s="66"/>
      <c r="D156" s="66"/>
      <c r="E156" s="66"/>
      <c r="F156" s="66"/>
      <c r="G156" s="66"/>
      <c r="H156" s="17"/>
      <c r="I156" s="17"/>
      <c r="J156" s="17"/>
      <c r="K156" s="17"/>
      <c r="L156" s="17"/>
      <c r="M156" s="17"/>
      <c r="N156" s="17"/>
      <c r="O156" s="17"/>
      <c r="P156" s="30"/>
      <c r="S156"/>
      <c r="T156"/>
      <c r="U156"/>
      <c r="V156" s="71"/>
    </row>
    <row r="157" spans="1:22" s="21" customFormat="1" x14ac:dyDescent="0.2">
      <c r="A157"/>
      <c r="B157"/>
      <c r="C157" s="66"/>
      <c r="D157" s="66"/>
      <c r="E157" s="66"/>
      <c r="F157" s="66"/>
      <c r="G157" s="66"/>
      <c r="H157" s="17"/>
      <c r="I157" s="17"/>
      <c r="J157" s="17"/>
      <c r="K157" s="17"/>
      <c r="L157" s="17"/>
      <c r="M157" s="17"/>
      <c r="N157" s="17"/>
      <c r="O157" s="17"/>
      <c r="P157" s="30"/>
      <c r="S157"/>
      <c r="T157"/>
      <c r="U157"/>
      <c r="V157" s="71"/>
    </row>
    <row r="158" spans="1:22" s="21" customFormat="1" x14ac:dyDescent="0.2">
      <c r="A158"/>
      <c r="B158"/>
      <c r="C158" s="66"/>
      <c r="D158" s="66"/>
      <c r="E158" s="66"/>
      <c r="F158" s="66"/>
      <c r="G158" s="66"/>
      <c r="H158" s="17"/>
      <c r="I158" s="17"/>
      <c r="J158" s="17"/>
      <c r="K158" s="17"/>
      <c r="L158" s="17"/>
      <c r="M158" s="17"/>
      <c r="N158" s="17"/>
      <c r="O158" s="17"/>
      <c r="P158" s="30"/>
      <c r="S158"/>
      <c r="T158"/>
      <c r="U158"/>
      <c r="V158" s="71"/>
    </row>
    <row r="159" spans="1:22" s="21" customFormat="1" x14ac:dyDescent="0.2">
      <c r="A159"/>
      <c r="B159"/>
      <c r="C159"/>
      <c r="D159"/>
      <c r="E159"/>
      <c r="F159"/>
      <c r="G159" s="17"/>
      <c r="H159" s="17"/>
      <c r="I159" s="17"/>
      <c r="J159" s="17"/>
      <c r="K159" s="17"/>
      <c r="L159" s="17"/>
      <c r="M159" s="17"/>
      <c r="N159" s="17"/>
      <c r="O159" s="17"/>
      <c r="P159" s="30"/>
      <c r="S159"/>
      <c r="T159"/>
      <c r="U159"/>
      <c r="V159" s="71"/>
    </row>
    <row r="160" spans="1:22" s="21" customFormat="1" x14ac:dyDescent="0.2">
      <c r="A160"/>
      <c r="B160"/>
      <c r="C160"/>
      <c r="D160"/>
      <c r="E160"/>
      <c r="F160"/>
      <c r="G160" s="17"/>
      <c r="H160" s="17"/>
      <c r="I160" s="17"/>
      <c r="J160" s="17"/>
      <c r="K160" s="17"/>
      <c r="L160" s="17"/>
      <c r="M160" s="17"/>
      <c r="N160" s="17"/>
      <c r="O160" s="17"/>
      <c r="P160" s="30"/>
      <c r="S160"/>
      <c r="T160"/>
      <c r="U160"/>
      <c r="V160" s="71"/>
    </row>
    <row r="161" spans="1:22" s="30" customFormat="1" x14ac:dyDescent="0.2">
      <c r="A161"/>
      <c r="B161"/>
      <c r="C161"/>
      <c r="D161"/>
      <c r="E161"/>
      <c r="F161"/>
      <c r="G161" s="17"/>
      <c r="H161" s="17"/>
      <c r="I161" s="17"/>
      <c r="J161" s="17"/>
      <c r="K161" s="17"/>
      <c r="L161" s="17"/>
      <c r="M161" s="17"/>
      <c r="N161" s="17"/>
      <c r="O161" s="17"/>
      <c r="Q161" s="21"/>
      <c r="R161" s="21"/>
      <c r="S161"/>
      <c r="T161"/>
      <c r="U161"/>
      <c r="V161" s="71"/>
    </row>
    <row r="162" spans="1:22" s="30" customFormat="1" x14ac:dyDescent="0.2">
      <c r="A162"/>
      <c r="B162"/>
      <c r="C162"/>
      <c r="D162"/>
      <c r="E162"/>
      <c r="F162"/>
      <c r="G162" s="17"/>
      <c r="H162" s="17"/>
      <c r="I162" s="17"/>
      <c r="J162" s="17"/>
      <c r="K162" s="17"/>
      <c r="L162" s="17"/>
      <c r="M162" s="17"/>
      <c r="N162" s="17"/>
      <c r="O162" s="17"/>
      <c r="Q162" s="21"/>
      <c r="R162" s="21"/>
      <c r="S162"/>
      <c r="T162"/>
      <c r="U162"/>
      <c r="V162" s="71"/>
    </row>
    <row r="163" spans="1:22" s="30" customFormat="1" x14ac:dyDescent="0.2">
      <c r="A163"/>
      <c r="B163"/>
      <c r="C163"/>
      <c r="D163"/>
      <c r="E163"/>
      <c r="F163"/>
      <c r="G163" s="17"/>
      <c r="H163" s="17"/>
      <c r="I163" s="17"/>
      <c r="J163" s="17"/>
      <c r="K163" s="17"/>
      <c r="L163" s="17"/>
      <c r="M163" s="17"/>
      <c r="N163" s="17"/>
      <c r="O163" s="17"/>
      <c r="Q163" s="21"/>
      <c r="R163" s="21"/>
      <c r="S163"/>
      <c r="T163"/>
      <c r="U163"/>
      <c r="V163" s="71"/>
    </row>
    <row r="164" spans="1:22" s="30" customFormat="1" x14ac:dyDescent="0.2">
      <c r="A164"/>
      <c r="B164"/>
      <c r="C164"/>
      <c r="D164"/>
      <c r="E164"/>
      <c r="F164"/>
      <c r="G164" s="17"/>
      <c r="H164" s="17"/>
      <c r="I164" s="17"/>
      <c r="J164" s="17"/>
      <c r="K164" s="17"/>
      <c r="L164" s="17"/>
      <c r="M164" s="17"/>
      <c r="N164" s="17"/>
      <c r="O164" s="17"/>
      <c r="Q164" s="21"/>
      <c r="R164" s="21"/>
      <c r="S164"/>
      <c r="T164"/>
      <c r="U164"/>
      <c r="V164" s="71"/>
    </row>
    <row r="165" spans="1:22" s="30" customFormat="1" x14ac:dyDescent="0.2">
      <c r="A165"/>
      <c r="B165"/>
      <c r="C165"/>
      <c r="D165"/>
      <c r="E165"/>
      <c r="F165"/>
      <c r="G165" s="17"/>
      <c r="H165" s="17"/>
      <c r="I165" s="17"/>
      <c r="J165" s="17"/>
      <c r="K165" s="17"/>
      <c r="L165" s="17"/>
      <c r="M165" s="17"/>
      <c r="N165" s="17"/>
      <c r="O165" s="17"/>
      <c r="Q165" s="21"/>
      <c r="R165" s="21"/>
      <c r="S165"/>
      <c r="T165"/>
      <c r="U165"/>
      <c r="V165" s="71"/>
    </row>
    <row r="166" spans="1:22" s="30" customFormat="1" x14ac:dyDescent="0.2">
      <c r="A166"/>
      <c r="B166"/>
      <c r="C166"/>
      <c r="D166"/>
      <c r="E166"/>
      <c r="F166"/>
      <c r="G166" s="17"/>
      <c r="H166" s="17"/>
      <c r="I166" s="17"/>
      <c r="J166" s="17"/>
      <c r="K166" s="17"/>
      <c r="L166" s="17"/>
      <c r="M166" s="17"/>
      <c r="N166" s="17"/>
      <c r="O166" s="17"/>
      <c r="Q166" s="21"/>
      <c r="R166" s="21"/>
      <c r="S166"/>
      <c r="T166"/>
      <c r="U166"/>
      <c r="V166" s="71"/>
    </row>
    <row r="167" spans="1:22" s="30" customFormat="1" x14ac:dyDescent="0.2">
      <c r="A167"/>
      <c r="B167"/>
      <c r="C167"/>
      <c r="D167"/>
      <c r="E167"/>
      <c r="F167"/>
      <c r="G167" s="17"/>
      <c r="H167" s="17"/>
      <c r="I167" s="17"/>
      <c r="J167" s="17"/>
      <c r="K167" s="17"/>
      <c r="L167" s="17"/>
      <c r="M167" s="17"/>
      <c r="N167" s="17"/>
      <c r="O167" s="17"/>
      <c r="Q167" s="21"/>
      <c r="R167" s="21"/>
      <c r="S167"/>
      <c r="T167"/>
      <c r="U167"/>
      <c r="V167" s="71"/>
    </row>
    <row r="168" spans="1:22" s="30" customFormat="1" x14ac:dyDescent="0.2">
      <c r="A168"/>
      <c r="B168"/>
      <c r="C168"/>
      <c r="D168"/>
      <c r="E168"/>
      <c r="F168"/>
      <c r="G168" s="17"/>
      <c r="H168" s="17"/>
      <c r="I168" s="17"/>
      <c r="J168" s="17"/>
      <c r="K168" s="17"/>
      <c r="L168" s="17"/>
      <c r="M168" s="17"/>
      <c r="N168" s="17"/>
      <c r="O168" s="17"/>
      <c r="Q168" s="21"/>
      <c r="R168" s="21"/>
      <c r="S168"/>
      <c r="T168"/>
      <c r="U168"/>
      <c r="V168" s="71"/>
    </row>
    <row r="169" spans="1:22" s="30" customFormat="1" x14ac:dyDescent="0.2">
      <c r="A169"/>
      <c r="B169"/>
      <c r="C169"/>
      <c r="D169"/>
      <c r="E169"/>
      <c r="F169"/>
      <c r="G169" s="17"/>
      <c r="H169" s="17"/>
      <c r="I169" s="17"/>
      <c r="J169" s="17"/>
      <c r="K169" s="17"/>
      <c r="L169" s="17"/>
      <c r="M169" s="17"/>
      <c r="N169" s="17"/>
      <c r="O169" s="17"/>
      <c r="Q169" s="21"/>
      <c r="R169" s="21"/>
      <c r="S169"/>
      <c r="T169"/>
      <c r="U169"/>
      <c r="V169" s="71"/>
    </row>
    <row r="170" spans="1:22" s="30" customFormat="1" x14ac:dyDescent="0.2">
      <c r="A170"/>
      <c r="B170"/>
      <c r="C170"/>
      <c r="D170"/>
      <c r="E170"/>
      <c r="F170"/>
      <c r="G170" s="17"/>
      <c r="H170" s="17"/>
      <c r="I170" s="17"/>
      <c r="J170" s="17"/>
      <c r="K170" s="17"/>
      <c r="L170" s="17"/>
      <c r="M170" s="17"/>
      <c r="N170" s="17"/>
      <c r="O170" s="17"/>
      <c r="Q170" s="21"/>
      <c r="R170" s="21"/>
      <c r="S170"/>
      <c r="T170"/>
      <c r="U170"/>
      <c r="V170" s="71"/>
    </row>
    <row r="171" spans="1:22" s="30" customFormat="1" x14ac:dyDescent="0.2">
      <c r="A171"/>
      <c r="B171"/>
      <c r="C171"/>
      <c r="D171"/>
      <c r="E171"/>
      <c r="F171"/>
      <c r="G171" s="17"/>
      <c r="H171" s="17"/>
      <c r="I171" s="17"/>
      <c r="J171" s="17"/>
      <c r="K171" s="17"/>
      <c r="L171" s="17"/>
      <c r="M171" s="17"/>
      <c r="N171" s="17"/>
      <c r="O171" s="17"/>
      <c r="Q171" s="21"/>
      <c r="R171" s="21"/>
      <c r="S171"/>
      <c r="T171"/>
      <c r="U171"/>
      <c r="V171" s="71"/>
    </row>
    <row r="172" spans="1:22" s="30" customFormat="1" x14ac:dyDescent="0.2">
      <c r="A172"/>
      <c r="B172"/>
      <c r="C172"/>
      <c r="D172"/>
      <c r="E172"/>
      <c r="F172"/>
      <c r="G172" s="17"/>
      <c r="H172" s="17"/>
      <c r="I172" s="17"/>
      <c r="J172" s="17"/>
      <c r="K172" s="17"/>
      <c r="L172" s="17"/>
      <c r="M172" s="17"/>
      <c r="N172" s="17"/>
      <c r="O172" s="17"/>
      <c r="Q172" s="21"/>
      <c r="R172" s="21"/>
      <c r="S172"/>
      <c r="T172"/>
      <c r="U172"/>
      <c r="V172" s="71"/>
    </row>
    <row r="173" spans="1:22" s="30" customFormat="1" x14ac:dyDescent="0.2">
      <c r="A173"/>
      <c r="B173"/>
      <c r="C173"/>
      <c r="D173"/>
      <c r="E173"/>
      <c r="F173"/>
      <c r="G173" s="17"/>
      <c r="H173" s="17"/>
      <c r="I173" s="17"/>
      <c r="J173" s="17"/>
      <c r="K173" s="17"/>
      <c r="L173" s="17"/>
      <c r="M173" s="17"/>
      <c r="N173" s="17"/>
      <c r="O173" s="17"/>
      <c r="Q173" s="21"/>
      <c r="R173" s="21"/>
      <c r="S173"/>
      <c r="T173"/>
      <c r="U173"/>
      <c r="V173" s="71"/>
    </row>
    <row r="174" spans="1:22" s="30" customFormat="1" x14ac:dyDescent="0.2">
      <c r="A174"/>
      <c r="B174"/>
      <c r="C174"/>
      <c r="D174"/>
      <c r="E174"/>
      <c r="F174"/>
      <c r="G174" s="17"/>
      <c r="H174" s="17"/>
      <c r="I174" s="17"/>
      <c r="J174" s="17"/>
      <c r="K174" s="17"/>
      <c r="L174" s="17"/>
      <c r="M174" s="17"/>
      <c r="N174" s="17"/>
      <c r="O174" s="17"/>
      <c r="Q174" s="21"/>
      <c r="R174" s="21"/>
      <c r="S174"/>
      <c r="T174"/>
      <c r="U174"/>
      <c r="V174" s="71"/>
    </row>
    <row r="175" spans="1:22" s="30" customFormat="1" x14ac:dyDescent="0.2">
      <c r="A175"/>
      <c r="B175"/>
      <c r="C175"/>
      <c r="D175"/>
      <c r="E175"/>
      <c r="F175"/>
      <c r="G175" s="17"/>
      <c r="H175" s="17"/>
      <c r="I175" s="17"/>
      <c r="J175" s="17"/>
      <c r="K175" s="17"/>
      <c r="L175" s="17"/>
      <c r="M175" s="17"/>
      <c r="N175" s="17"/>
      <c r="O175" s="17"/>
      <c r="Q175" s="21"/>
      <c r="R175" s="21"/>
      <c r="S175"/>
      <c r="T175"/>
      <c r="U175"/>
      <c r="V175" s="71"/>
    </row>
    <row r="176" spans="1:22" s="30" customFormat="1" x14ac:dyDescent="0.2">
      <c r="A176"/>
      <c r="B176"/>
      <c r="C176"/>
      <c r="D176"/>
      <c r="E176"/>
      <c r="F176"/>
      <c r="G176" s="17"/>
      <c r="H176" s="17"/>
      <c r="I176" s="17"/>
      <c r="J176" s="17"/>
      <c r="K176" s="17"/>
      <c r="L176" s="17"/>
      <c r="M176" s="17"/>
      <c r="N176" s="17"/>
      <c r="O176" s="17"/>
      <c r="Q176" s="21"/>
      <c r="R176" s="21"/>
      <c r="S176"/>
      <c r="T176"/>
      <c r="U176"/>
      <c r="V176" s="71"/>
    </row>
    <row r="177" spans="1:22" s="30" customFormat="1" x14ac:dyDescent="0.2">
      <c r="A177"/>
      <c r="B177"/>
      <c r="C177"/>
      <c r="D177"/>
      <c r="E177"/>
      <c r="F177"/>
      <c r="G177" s="17"/>
      <c r="H177" s="17"/>
      <c r="I177" s="17"/>
      <c r="J177" s="17"/>
      <c r="K177" s="17"/>
      <c r="L177" s="17"/>
      <c r="M177" s="17"/>
      <c r="N177" s="17"/>
      <c r="O177" s="17"/>
      <c r="Q177" s="21"/>
      <c r="R177" s="21"/>
      <c r="S177"/>
      <c r="T177"/>
      <c r="U177"/>
      <c r="V177" s="71"/>
    </row>
  </sheetData>
  <mergeCells count="27">
    <mergeCell ref="N109:N110"/>
    <mergeCell ref="H99:H100"/>
    <mergeCell ref="I150:I151"/>
    <mergeCell ref="N99:N100"/>
    <mergeCell ref="O99:O100"/>
    <mergeCell ref="I109:I110"/>
    <mergeCell ref="I99:I100"/>
    <mergeCell ref="O109:O110"/>
    <mergeCell ref="K109:K110"/>
    <mergeCell ref="L109:L110"/>
    <mergeCell ref="M109:M110"/>
    <mergeCell ref="C109:C110"/>
    <mergeCell ref="D109:D110"/>
    <mergeCell ref="E109:E110"/>
    <mergeCell ref="G109:G110"/>
    <mergeCell ref="H109:H110"/>
    <mergeCell ref="A2:O2"/>
    <mergeCell ref="A3:O3"/>
    <mergeCell ref="A5:O5"/>
    <mergeCell ref="C99:C100"/>
    <mergeCell ref="D99:D100"/>
    <mergeCell ref="E99:E100"/>
    <mergeCell ref="G99:G100"/>
    <mergeCell ref="K99:K100"/>
    <mergeCell ref="L99:L100"/>
    <mergeCell ref="M99:M100"/>
    <mergeCell ref="J99:J100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аналіз фін плану за 1 півріччя </vt:lpstr>
    </vt:vector>
  </TitlesOfParts>
  <Company>Организация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2016-10-25T14:46:48Z</cp:lastPrinted>
  <dcterms:created xsi:type="dcterms:W3CDTF">2014-02-27T14:46:09Z</dcterms:created>
  <dcterms:modified xsi:type="dcterms:W3CDTF">2016-10-25T15:41:43Z</dcterms:modified>
</cp:coreProperties>
</file>